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2.12..2023 SSZ NOV PROP" sheetId="4" r:id="rId1"/>
  </sheets>
  <definedNames>
    <definedName name="_xlnm._FilterDatabase" localSheetId="0" hidden="1">'22.12..2023 SSZ NOV PROP'!$A$2:$AM$2</definedName>
  </definedNames>
  <calcPr calcId="125725"/>
</workbook>
</file>

<file path=xl/calcChain.xml><?xml version="1.0" encoding="utf-8"?>
<calcChain xmlns="http://schemas.openxmlformats.org/spreadsheetml/2006/main">
  <c r="AE97" i="4"/>
  <c r="F102"/>
  <c r="G100"/>
  <c r="AJ95"/>
  <c r="AI95"/>
  <c r="AH95"/>
  <c r="AD95"/>
  <c r="AC95"/>
  <c r="AB95"/>
  <c r="AA95"/>
  <c r="Z95"/>
  <c r="X95"/>
  <c r="W95"/>
  <c r="V95"/>
  <c r="U95"/>
  <c r="R95"/>
  <c r="Q95"/>
  <c r="P95"/>
  <c r="O95"/>
  <c r="N95"/>
  <c r="M95"/>
  <c r="L95"/>
  <c r="J95"/>
  <c r="I95"/>
  <c r="H95"/>
  <c r="G95"/>
  <c r="F95"/>
  <c r="AK94"/>
  <c r="Y94"/>
  <c r="S94"/>
  <c r="AK93"/>
  <c r="Y93"/>
  <c r="S93"/>
  <c r="K93"/>
  <c r="AK92"/>
  <c r="Y92"/>
  <c r="S92"/>
  <c r="K92"/>
  <c r="AK91"/>
  <c r="Y91"/>
  <c r="S91"/>
  <c r="K91"/>
  <c r="AK90"/>
  <c r="Y90"/>
  <c r="S90"/>
  <c r="K90"/>
  <c r="AK89"/>
  <c r="Y89"/>
  <c r="S89"/>
  <c r="K89"/>
  <c r="AK88"/>
  <c r="Y88"/>
  <c r="S88"/>
  <c r="K88"/>
  <c r="AK87"/>
  <c r="Y87"/>
  <c r="S87"/>
  <c r="K87"/>
  <c r="AK86"/>
  <c r="Y86"/>
  <c r="S86"/>
  <c r="K86"/>
  <c r="AK85"/>
  <c r="Y85"/>
  <c r="S85"/>
  <c r="K85"/>
  <c r="AK84"/>
  <c r="Y84"/>
  <c r="S84"/>
  <c r="K84"/>
  <c r="AK83"/>
  <c r="Y83"/>
  <c r="S83"/>
  <c r="K83"/>
  <c r="AK82"/>
  <c r="Y82"/>
  <c r="S82"/>
  <c r="K82"/>
  <c r="AK81"/>
  <c r="Y81"/>
  <c r="S81"/>
  <c r="K81"/>
  <c r="AK80"/>
  <c r="Y80"/>
  <c r="S80"/>
  <c r="K80"/>
  <c r="AK79"/>
  <c r="Y79"/>
  <c r="S79"/>
  <c r="K79"/>
  <c r="AK78"/>
  <c r="Y78"/>
  <c r="S78"/>
  <c r="K78"/>
  <c r="AK77"/>
  <c r="Y77"/>
  <c r="S77"/>
  <c r="K77"/>
  <c r="AK76"/>
  <c r="Y76"/>
  <c r="S76"/>
  <c r="K76"/>
  <c r="AK75"/>
  <c r="Y75"/>
  <c r="S75"/>
  <c r="K75"/>
  <c r="AK74"/>
  <c r="Y74"/>
  <c r="S74"/>
  <c r="K74"/>
  <c r="AK73"/>
  <c r="Y73"/>
  <c r="S73"/>
  <c r="K73"/>
  <c r="AK72"/>
  <c r="Y72"/>
  <c r="S72"/>
  <c r="K72"/>
  <c r="AK71"/>
  <c r="Y71"/>
  <c r="S71"/>
  <c r="K71"/>
  <c r="AK70"/>
  <c r="Y70"/>
  <c r="S70"/>
  <c r="K70"/>
  <c r="AK69"/>
  <c r="Y69"/>
  <c r="S69"/>
  <c r="K69"/>
  <c r="AK68"/>
  <c r="Y68"/>
  <c r="S68"/>
  <c r="K68"/>
  <c r="AK67"/>
  <c r="Y67"/>
  <c r="S67"/>
  <c r="K67"/>
  <c r="AK66"/>
  <c r="Y66"/>
  <c r="S66"/>
  <c r="K66"/>
  <c r="AK65"/>
  <c r="Y65"/>
  <c r="S65"/>
  <c r="K65"/>
  <c r="AK64"/>
  <c r="Y64"/>
  <c r="S64"/>
  <c r="K64"/>
  <c r="AK63"/>
  <c r="Y63"/>
  <c r="S63"/>
  <c r="K63"/>
  <c r="AK62"/>
  <c r="Y62"/>
  <c r="S62"/>
  <c r="K62"/>
  <c r="AK61"/>
  <c r="Y61"/>
  <c r="S61"/>
  <c r="K61"/>
  <c r="AK60"/>
  <c r="Y60"/>
  <c r="S60"/>
  <c r="K60"/>
  <c r="AK59"/>
  <c r="Y59"/>
  <c r="S59"/>
  <c r="K59"/>
  <c r="AK58"/>
  <c r="Y58"/>
  <c r="S58"/>
  <c r="K58"/>
  <c r="AK57"/>
  <c r="Y57"/>
  <c r="S57"/>
  <c r="K57"/>
  <c r="AG56"/>
  <c r="AK56" s="1"/>
  <c r="Y56"/>
  <c r="S56"/>
  <c r="K56"/>
  <c r="AG55"/>
  <c r="AK55" s="1"/>
  <c r="Y55"/>
  <c r="S55"/>
  <c r="K55"/>
  <c r="AK54"/>
  <c r="Y54"/>
  <c r="S54"/>
  <c r="K54"/>
  <c r="AK53"/>
  <c r="Y53"/>
  <c r="S53"/>
  <c r="K53"/>
  <c r="AG52"/>
  <c r="AK52" s="1"/>
  <c r="Y52"/>
  <c r="S52"/>
  <c r="K52"/>
  <c r="AK51"/>
  <c r="Y51"/>
  <c r="S51"/>
  <c r="K51"/>
  <c r="AK50"/>
  <c r="Y50"/>
  <c r="S50"/>
  <c r="K50"/>
  <c r="AK49"/>
  <c r="AG49"/>
  <c r="Y49"/>
  <c r="S49"/>
  <c r="K49"/>
  <c r="AK48"/>
  <c r="Y48"/>
  <c r="S48"/>
  <c r="K48"/>
  <c r="AK47"/>
  <c r="Y47"/>
  <c r="S47"/>
  <c r="K47"/>
  <c r="AK46"/>
  <c r="Y46"/>
  <c r="S46"/>
  <c r="K46"/>
  <c r="AK45"/>
  <c r="Y45"/>
  <c r="S45"/>
  <c r="K45"/>
  <c r="AK44"/>
  <c r="Y44"/>
  <c r="S44"/>
  <c r="K44"/>
  <c r="AK43"/>
  <c r="Y43"/>
  <c r="S43"/>
  <c r="K43"/>
  <c r="AG42"/>
  <c r="AK42" s="1"/>
  <c r="Y42"/>
  <c r="S42"/>
  <c r="K42"/>
  <c r="AK41"/>
  <c r="Y41"/>
  <c r="S41"/>
  <c r="K41"/>
  <c r="AG40"/>
  <c r="AK40" s="1"/>
  <c r="Y40"/>
  <c r="S40"/>
  <c r="K40"/>
  <c r="AK39"/>
  <c r="Y39"/>
  <c r="S39"/>
  <c r="K39"/>
  <c r="AG38"/>
  <c r="AK38" s="1"/>
  <c r="Y38"/>
  <c r="S38"/>
  <c r="K38"/>
  <c r="AK37"/>
  <c r="Y37"/>
  <c r="S37"/>
  <c r="K37"/>
  <c r="AK36"/>
  <c r="Y36"/>
  <c r="S36"/>
  <c r="K36"/>
  <c r="AG35"/>
  <c r="AK35" s="1"/>
  <c r="T35"/>
  <c r="Y35" s="1"/>
  <c r="S35"/>
  <c r="K35"/>
  <c r="AK34"/>
  <c r="Y34"/>
  <c r="S34"/>
  <c r="K34"/>
  <c r="AK33"/>
  <c r="Y33"/>
  <c r="S33"/>
  <c r="K33"/>
  <c r="AK32"/>
  <c r="Y32"/>
  <c r="S32"/>
  <c r="K32"/>
  <c r="AG31"/>
  <c r="AK31" s="1"/>
  <c r="Y31"/>
  <c r="S31"/>
  <c r="K31"/>
  <c r="AK30"/>
  <c r="Y30"/>
  <c r="S30"/>
  <c r="K30"/>
  <c r="AK29"/>
  <c r="Y29"/>
  <c r="S29"/>
  <c r="K29"/>
  <c r="AK28"/>
  <c r="Y28"/>
  <c r="S28"/>
  <c r="K28"/>
  <c r="AK27"/>
  <c r="Y27"/>
  <c r="S27"/>
  <c r="K27"/>
  <c r="AK26"/>
  <c r="Y26"/>
  <c r="S26"/>
  <c r="K26"/>
  <c r="AK25"/>
  <c r="Y25"/>
  <c r="S25"/>
  <c r="K25"/>
  <c r="AK24"/>
  <c r="Y24"/>
  <c r="S24"/>
  <c r="K24"/>
  <c r="AK23"/>
  <c r="Y23"/>
  <c r="S23"/>
  <c r="K23"/>
  <c r="AK22"/>
  <c r="AG22"/>
  <c r="Y22"/>
  <c r="S22"/>
  <c r="K22"/>
  <c r="AK21"/>
  <c r="Y21"/>
  <c r="S21"/>
  <c r="K21"/>
  <c r="AG20"/>
  <c r="AK20" s="1"/>
  <c r="T20"/>
  <c r="Y20" s="1"/>
  <c r="S20"/>
  <c r="K20"/>
  <c r="AK19"/>
  <c r="Y19"/>
  <c r="S19"/>
  <c r="K19"/>
  <c r="AG18"/>
  <c r="AK18" s="1"/>
  <c r="T18"/>
  <c r="Y18" s="1"/>
  <c r="S18"/>
  <c r="K18"/>
  <c r="AG17"/>
  <c r="AK17" s="1"/>
  <c r="T17"/>
  <c r="Y17" s="1"/>
  <c r="S17"/>
  <c r="K17"/>
  <c r="AK16"/>
  <c r="Y16"/>
  <c r="S16"/>
  <c r="K16"/>
  <c r="AK15"/>
  <c r="Y15"/>
  <c r="S15"/>
  <c r="K15"/>
  <c r="AK14"/>
  <c r="Y14"/>
  <c r="S14"/>
  <c r="K14"/>
  <c r="AK13"/>
  <c r="Y13"/>
  <c r="S13"/>
  <c r="K13"/>
  <c r="AK12"/>
  <c r="Y12"/>
  <c r="S12"/>
  <c r="K12"/>
  <c r="AK11"/>
  <c r="Y11"/>
  <c r="S11"/>
  <c r="K11"/>
  <c r="AK10"/>
  <c r="Y10"/>
  <c r="S10"/>
  <c r="K10"/>
  <c r="AG9"/>
  <c r="AK9" s="1"/>
  <c r="T9"/>
  <c r="Y9" s="1"/>
  <c r="S9"/>
  <c r="K9"/>
  <c r="AK8"/>
  <c r="Y8"/>
  <c r="S8"/>
  <c r="K8"/>
  <c r="AK7"/>
  <c r="Y7"/>
  <c r="S7"/>
  <c r="K7"/>
  <c r="AG6"/>
  <c r="AK6" s="1"/>
  <c r="T6"/>
  <c r="Y6" s="1"/>
  <c r="S6"/>
  <c r="K6"/>
  <c r="AG5"/>
  <c r="AK5" s="1"/>
  <c r="T5"/>
  <c r="Y5" s="1"/>
  <c r="S5"/>
  <c r="K5"/>
  <c r="AG4"/>
  <c r="AK4" s="1"/>
  <c r="T4"/>
  <c r="S4"/>
  <c r="K4"/>
  <c r="AK3"/>
  <c r="Y3"/>
  <c r="S3"/>
  <c r="K3"/>
  <c r="L1"/>
  <c r="S95" l="1"/>
  <c r="T95"/>
  <c r="AK95"/>
  <c r="AE92"/>
  <c r="AF92" s="1"/>
  <c r="AL92" s="1"/>
  <c r="AM92" s="1"/>
  <c r="AE90"/>
  <c r="AF90" s="1"/>
  <c r="AL90" s="1"/>
  <c r="AM90" s="1"/>
  <c r="AE88"/>
  <c r="AF88" s="1"/>
  <c r="AL88" s="1"/>
  <c r="AE86"/>
  <c r="AF86" s="1"/>
  <c r="AL86" s="1"/>
  <c r="AE84"/>
  <c r="AF84" s="1"/>
  <c r="AL84" s="1"/>
  <c r="AE82"/>
  <c r="AF82" s="1"/>
  <c r="AL82" s="1"/>
  <c r="AE80"/>
  <c r="AF80" s="1"/>
  <c r="AL80" s="1"/>
  <c r="AE78"/>
  <c r="AF78" s="1"/>
  <c r="AL78" s="1"/>
  <c r="AE76"/>
  <c r="AF76" s="1"/>
  <c r="AL76" s="1"/>
  <c r="AE74"/>
  <c r="AF74" s="1"/>
  <c r="AL74" s="1"/>
  <c r="AE72"/>
  <c r="AF72" s="1"/>
  <c r="AL72" s="1"/>
  <c r="AE70"/>
  <c r="AF70" s="1"/>
  <c r="AL70" s="1"/>
  <c r="AE68"/>
  <c r="AF68" s="1"/>
  <c r="AL68" s="1"/>
  <c r="AE66"/>
  <c r="AF66" s="1"/>
  <c r="AL66" s="1"/>
  <c r="AE64"/>
  <c r="AF64" s="1"/>
  <c r="AL64" s="1"/>
  <c r="AE62"/>
  <c r="AF62" s="1"/>
  <c r="AL62" s="1"/>
  <c r="AM62" s="1"/>
  <c r="AE60"/>
  <c r="AF60" s="1"/>
  <c r="AL60" s="1"/>
  <c r="AM60" s="1"/>
  <c r="AE58"/>
  <c r="AF58" s="1"/>
  <c r="AL58" s="1"/>
  <c r="AM58" s="1"/>
  <c r="AE55"/>
  <c r="AF55" s="1"/>
  <c r="AE53"/>
  <c r="AF53" s="1"/>
  <c r="AL53" s="1"/>
  <c r="AE48"/>
  <c r="AF48" s="1"/>
  <c r="AE46"/>
  <c r="AF46" s="1"/>
  <c r="AE44"/>
  <c r="AF44" s="1"/>
  <c r="AE39"/>
  <c r="AF39" s="1"/>
  <c r="AE38"/>
  <c r="AF38" s="1"/>
  <c r="AL38" s="1"/>
  <c r="AM38" s="1"/>
  <c r="AE36"/>
  <c r="AF36" s="1"/>
  <c r="AL36" s="1"/>
  <c r="AM36" s="1"/>
  <c r="AE33"/>
  <c r="AF33" s="1"/>
  <c r="AE22"/>
  <c r="AF22" s="1"/>
  <c r="AE19"/>
  <c r="AF19" s="1"/>
  <c r="AE15"/>
  <c r="AF15" s="1"/>
  <c r="AE13"/>
  <c r="AF13" s="1"/>
  <c r="AE11"/>
  <c r="AF11" s="1"/>
  <c r="AL11" s="1"/>
  <c r="AM11" s="1"/>
  <c r="AE8"/>
  <c r="AF8" s="1"/>
  <c r="AE3"/>
  <c r="AE52"/>
  <c r="AF52" s="1"/>
  <c r="AL52" s="1"/>
  <c r="AE50"/>
  <c r="AF50" s="1"/>
  <c r="AL50" s="1"/>
  <c r="AE41"/>
  <c r="AF41" s="1"/>
  <c r="AL41" s="1"/>
  <c r="AM41" s="1"/>
  <c r="AE35"/>
  <c r="AF35" s="1"/>
  <c r="AE30"/>
  <c r="AF30" s="1"/>
  <c r="AL30" s="1"/>
  <c r="AM30" s="1"/>
  <c r="AE28"/>
  <c r="AF28" s="1"/>
  <c r="AL28" s="1"/>
  <c r="AM28" s="1"/>
  <c r="AE26"/>
  <c r="AF26" s="1"/>
  <c r="AL26" s="1"/>
  <c r="AM26" s="1"/>
  <c r="AE24"/>
  <c r="AF24" s="1"/>
  <c r="AL24" s="1"/>
  <c r="AM24" s="1"/>
  <c r="AE18"/>
  <c r="AF18" s="1"/>
  <c r="AE17"/>
  <c r="AF17" s="1"/>
  <c r="AE93"/>
  <c r="AF93" s="1"/>
  <c r="AE91"/>
  <c r="AF91" s="1"/>
  <c r="AE89"/>
  <c r="AF89" s="1"/>
  <c r="AE87"/>
  <c r="AF87" s="1"/>
  <c r="AL87" s="1"/>
  <c r="AM87" s="1"/>
  <c r="AE85"/>
  <c r="AF85" s="1"/>
  <c r="AE83"/>
  <c r="AF83" s="1"/>
  <c r="AE81"/>
  <c r="AF81" s="1"/>
  <c r="AE79"/>
  <c r="AF79" s="1"/>
  <c r="AL79" s="1"/>
  <c r="AM79" s="1"/>
  <c r="AE77"/>
  <c r="AF77" s="1"/>
  <c r="AE75"/>
  <c r="AF75" s="1"/>
  <c r="AL75" s="1"/>
  <c r="AM75" s="1"/>
  <c r="AE73"/>
  <c r="AF73" s="1"/>
  <c r="AE71"/>
  <c r="AF71" s="1"/>
  <c r="AL71" s="1"/>
  <c r="AM71" s="1"/>
  <c r="AE69"/>
  <c r="AF69" s="1"/>
  <c r="AE67"/>
  <c r="AF67" s="1"/>
  <c r="AL67" s="1"/>
  <c r="AM67" s="1"/>
  <c r="AE65"/>
  <c r="AF65" s="1"/>
  <c r="AE63"/>
  <c r="AF63" s="1"/>
  <c r="AL63" s="1"/>
  <c r="AM63" s="1"/>
  <c r="AE61"/>
  <c r="AF61" s="1"/>
  <c r="AE59"/>
  <c r="AF59" s="1"/>
  <c r="AL59" s="1"/>
  <c r="AM59" s="1"/>
  <c r="AE57"/>
  <c r="AF57" s="1"/>
  <c r="AE54"/>
  <c r="AF54" s="1"/>
  <c r="AL54" s="1"/>
  <c r="AM54" s="1"/>
  <c r="AE49"/>
  <c r="AF49" s="1"/>
  <c r="AL49" s="1"/>
  <c r="AM49" s="1"/>
  <c r="AE47"/>
  <c r="AF47" s="1"/>
  <c r="AL47" s="1"/>
  <c r="AM47" s="1"/>
  <c r="AE45"/>
  <c r="AF45" s="1"/>
  <c r="AL45" s="1"/>
  <c r="AM45" s="1"/>
  <c r="AE43"/>
  <c r="AF43" s="1"/>
  <c r="AL43" s="1"/>
  <c r="AM43" s="1"/>
  <c r="AE40"/>
  <c r="AF40" s="1"/>
  <c r="AE37"/>
  <c r="AF37" s="1"/>
  <c r="AL37" s="1"/>
  <c r="AM37" s="1"/>
  <c r="AE34"/>
  <c r="AF34" s="1"/>
  <c r="AL34" s="1"/>
  <c r="AM34" s="1"/>
  <c r="AE32"/>
  <c r="AF32" s="1"/>
  <c r="AL32" s="1"/>
  <c r="AM32" s="1"/>
  <c r="AE21"/>
  <c r="AF21" s="1"/>
  <c r="AE16"/>
  <c r="AF16" s="1"/>
  <c r="AL16" s="1"/>
  <c r="AM16" s="1"/>
  <c r="AE14"/>
  <c r="AF14" s="1"/>
  <c r="AE12"/>
  <c r="AF12" s="1"/>
  <c r="AL12" s="1"/>
  <c r="AM12" s="1"/>
  <c r="AE10"/>
  <c r="AF10" s="1"/>
  <c r="AL10" s="1"/>
  <c r="AM10" s="1"/>
  <c r="AE7"/>
  <c r="AF7" s="1"/>
  <c r="AL7" s="1"/>
  <c r="AM7" s="1"/>
  <c r="AE94"/>
  <c r="AF94" s="1"/>
  <c r="AL94" s="1"/>
  <c r="AM94" s="1"/>
  <c r="AE56"/>
  <c r="AF56" s="1"/>
  <c r="AL56" s="1"/>
  <c r="AE51"/>
  <c r="AF51" s="1"/>
  <c r="AE42"/>
  <c r="AF42" s="1"/>
  <c r="AL42" s="1"/>
  <c r="AM42" s="1"/>
  <c r="AE31"/>
  <c r="AF31" s="1"/>
  <c r="AL31" s="1"/>
  <c r="AM31" s="1"/>
  <c r="AE29"/>
  <c r="AF29" s="1"/>
  <c r="AE27"/>
  <c r="AF27" s="1"/>
  <c r="AE25"/>
  <c r="AF25" s="1"/>
  <c r="AE23"/>
  <c r="AF23" s="1"/>
  <c r="AE20"/>
  <c r="AF20" s="1"/>
  <c r="AL20" s="1"/>
  <c r="AM20" s="1"/>
  <c r="AE9"/>
  <c r="AF9" s="1"/>
  <c r="AL9" s="1"/>
  <c r="AM9" s="1"/>
  <c r="AE6"/>
  <c r="AF6" s="1"/>
  <c r="AL6" s="1"/>
  <c r="AM6" s="1"/>
  <c r="AE5"/>
  <c r="AF5" s="1"/>
  <c r="AL5" s="1"/>
  <c r="AM5" s="1"/>
  <c r="AE4"/>
  <c r="AF4" s="1"/>
  <c r="AL14"/>
  <c r="AL18"/>
  <c r="AL22"/>
  <c r="AL39"/>
  <c r="AM53"/>
  <c r="AM56"/>
  <c r="AM80"/>
  <c r="AM82"/>
  <c r="AM84"/>
  <c r="AM86"/>
  <c r="AM88"/>
  <c r="AL8"/>
  <c r="AL23"/>
  <c r="AM23" s="1"/>
  <c r="AL25"/>
  <c r="AM25" s="1"/>
  <c r="AL27"/>
  <c r="AL29"/>
  <c r="AM29" s="1"/>
  <c r="AL33"/>
  <c r="AM33" s="1"/>
  <c r="AL35"/>
  <c r="AM35" s="1"/>
  <c r="AL44"/>
  <c r="AM44" s="1"/>
  <c r="AL46"/>
  <c r="AM46" s="1"/>
  <c r="AL48"/>
  <c r="AM48" s="1"/>
  <c r="AM50"/>
  <c r="AL57"/>
  <c r="AM57" s="1"/>
  <c r="AL61"/>
  <c r="AM61" s="1"/>
  <c r="AM64"/>
  <c r="AL65"/>
  <c r="AM65" s="1"/>
  <c r="AM66"/>
  <c r="AM68"/>
  <c r="AL69"/>
  <c r="AM69" s="1"/>
  <c r="AM70"/>
  <c r="AM72"/>
  <c r="AL73"/>
  <c r="AM73" s="1"/>
  <c r="AM74"/>
  <c r="AM76"/>
  <c r="AL77"/>
  <c r="AM77" s="1"/>
  <c r="AM78"/>
  <c r="AL81"/>
  <c r="AM81" s="1"/>
  <c r="AL83"/>
  <c r="AM83" s="1"/>
  <c r="AL85"/>
  <c r="AM85" s="1"/>
  <c r="AL89"/>
  <c r="AM89" s="1"/>
  <c r="AL91"/>
  <c r="AM91" s="1"/>
  <c r="AL93"/>
  <c r="AM93" s="1"/>
  <c r="AM8"/>
  <c r="AL13"/>
  <c r="AM13" s="1"/>
  <c r="AM14"/>
  <c r="AL15"/>
  <c r="AM15" s="1"/>
  <c r="AL17"/>
  <c r="AM17" s="1"/>
  <c r="AM18"/>
  <c r="AL19"/>
  <c r="AM19" s="1"/>
  <c r="AL21"/>
  <c r="AM21" s="1"/>
  <c r="AM22"/>
  <c r="AM27"/>
  <c r="AM39"/>
  <c r="AL40"/>
  <c r="AM40" s="1"/>
  <c r="AL51"/>
  <c r="AM51" s="1"/>
  <c r="AM52"/>
  <c r="AL55"/>
  <c r="AM55" s="1"/>
  <c r="K95"/>
  <c r="AG95"/>
  <c r="Y4"/>
  <c r="AL4" l="1"/>
  <c r="AM4" s="1"/>
  <c r="Y95"/>
  <c r="AF3"/>
  <c r="AE95"/>
  <c r="AF95" l="1"/>
  <c r="AL3"/>
  <c r="AL95" l="1"/>
  <c r="AM3"/>
  <c r="AM95" s="1"/>
  <c r="G101" s="1"/>
  <c r="G102" l="1"/>
</calcChain>
</file>

<file path=xl/sharedStrings.xml><?xml version="1.0" encoding="utf-8"?>
<sst xmlns="http://schemas.openxmlformats.org/spreadsheetml/2006/main" count="321" uniqueCount="319">
  <si>
    <t>nr inreg</t>
  </si>
  <si>
    <t>b</t>
  </si>
  <si>
    <t>nr contract</t>
  </si>
  <si>
    <t>denumire furnizor</t>
  </si>
  <si>
    <t>CUI</t>
  </si>
  <si>
    <t xml:space="preserve">SUPLIM SSZ DEC 2022 / </t>
  </si>
  <si>
    <t>contract SEM I DRG devine</t>
  </si>
  <si>
    <t>contract SEM I CHR devine</t>
  </si>
  <si>
    <t>contract SEM I PAL devine</t>
  </si>
  <si>
    <t>contract SEM I SSZ devine</t>
  </si>
  <si>
    <t>contract SEM I devine</t>
  </si>
  <si>
    <t>DRG TRIM III DEVINE</t>
  </si>
  <si>
    <t>CRONICI TRIM III DEVINE</t>
  </si>
  <si>
    <t>PALIATIVI REIM III DEVINE</t>
  </si>
  <si>
    <t>SSZ TRIM III DEVINE</t>
  </si>
  <si>
    <t xml:space="preserve">SUPLIM SSZ TRIM III </t>
  </si>
  <si>
    <t xml:space="preserve">DIMINUARE SSZ TRIM III </t>
  </si>
  <si>
    <t>TOTAL TRIM III DEVINE</t>
  </si>
  <si>
    <t>DRG OCT devine</t>
  </si>
  <si>
    <t>CHR OCT devine</t>
  </si>
  <si>
    <t>PAL OCT devine</t>
  </si>
  <si>
    <t>SSZ OCT devine</t>
  </si>
  <si>
    <t>SUPLIM SSZ OCT</t>
  </si>
  <si>
    <t>total octombrie</t>
  </si>
  <si>
    <t>DRG NOV DEVINE</t>
  </si>
  <si>
    <t>CHR NOV devine</t>
  </si>
  <si>
    <t>PAL NOV devine</t>
  </si>
  <si>
    <t>SSZ NOV devine</t>
  </si>
  <si>
    <t xml:space="preserve">SSZ SUPLIM NOV </t>
  </si>
  <si>
    <t>SSZ PROPORTIONAL</t>
  </si>
  <si>
    <t>total noiembrie</t>
  </si>
  <si>
    <t>DRG DEC devine</t>
  </si>
  <si>
    <t>CHR DEC devine</t>
  </si>
  <si>
    <t>PAL DEC devine</t>
  </si>
  <si>
    <t>SSZ DEC devine</t>
  </si>
  <si>
    <t>TOTAL DEC  devine</t>
  </si>
  <si>
    <t>TRIM IV 2023</t>
  </si>
  <si>
    <t>TOTAL CONTRACT AN</t>
  </si>
  <si>
    <t>B_01</t>
  </si>
  <si>
    <t>U0018/2023</t>
  </si>
  <si>
    <t>SPITALUL CLINIC "SF. MARIA" BUCUREȘTI</t>
  </si>
  <si>
    <t>B_05</t>
  </si>
  <si>
    <t>U0027/2023</t>
  </si>
  <si>
    <t>SPITALUL CLINIC DE URGENȚĂ PENTRU COPII "GRIGORE ALEXANDRESCU"</t>
  </si>
  <si>
    <t>B_38</t>
  </si>
  <si>
    <t>U0022/2023</t>
  </si>
  <si>
    <t>CENTRUL DE EVALUARE ȘI TRATAMENT AL TOXICODEPENDENȚILOR PENTRU TINERI  "SF. STELIAN"</t>
  </si>
  <si>
    <t>B_02</t>
  </si>
  <si>
    <t>U0049/2023</t>
  </si>
  <si>
    <t>SPITALUL CLINIC DE URGENȚĂ BUCUREȘTI</t>
  </si>
  <si>
    <t>B_04</t>
  </si>
  <si>
    <t>U0028/2023</t>
  </si>
  <si>
    <t>SPITALUL CLINIC DE NEFROLOGIE "DR. CAROL DAVILA" BUCUREȘTI</t>
  </si>
  <si>
    <t>B_03</t>
  </si>
  <si>
    <t>U0024/2023</t>
  </si>
  <si>
    <t>SPITALUL CLINIC DE URGENȚE ȘI CHIRURGIE PLASTICĂ, REPARATORIE ȘI ARSURI</t>
  </si>
  <si>
    <t>B_06</t>
  </si>
  <si>
    <t>U0041/2023</t>
  </si>
  <si>
    <t>SPITALUL CLINIC FILANTROPIA</t>
  </si>
  <si>
    <t>B_08</t>
  </si>
  <si>
    <t>U0047/2023</t>
  </si>
  <si>
    <t>SPITALUL CLINIC DE URGENȚE OFTALMOLOGICE BUCUREȘTI</t>
  </si>
  <si>
    <t>B_10</t>
  </si>
  <si>
    <t>U0012/2023</t>
  </si>
  <si>
    <t>INSTITUTUL NAȚIONAL DE GERIATRIE ȘI GERONTOLOGIE "ANA ASLAN"</t>
  </si>
  <si>
    <t>B_12</t>
  </si>
  <si>
    <t>U0037/2023</t>
  </si>
  <si>
    <t>INSTITUTUL DE ENDOCRINOLOGIE "DR.  C. I. PARHON" BUCUREȘTI</t>
  </si>
  <si>
    <t>B_13</t>
  </si>
  <si>
    <t>U0009/2023</t>
  </si>
  <si>
    <t>SPITALUL CLINIC "DR. I. CANTACUZINO" BUCUREȘTI</t>
  </si>
  <si>
    <t>B_21</t>
  </si>
  <si>
    <t>U0010/2023</t>
  </si>
  <si>
    <t>SPITALUL CLINIC DE URGENȚĂ "SF. PANTELIMON" BUCUREȘTI</t>
  </si>
  <si>
    <t>B_22</t>
  </si>
  <si>
    <t>U0039/2023</t>
  </si>
  <si>
    <t>SPITALUL CLINIC DE COPII "DR. V. GOMOIU"</t>
  </si>
  <si>
    <t>B_42</t>
  </si>
  <si>
    <t>U0040/2023</t>
  </si>
  <si>
    <t>SPITALUL CLINIC "NICOLAE MALAXA" BUCUREȘTI</t>
  </si>
  <si>
    <t>B_41</t>
  </si>
  <si>
    <t>U0043/2023</t>
  </si>
  <si>
    <t>CENTRUL METODOLOGIC DE REUMATOLOGIE "DR. ION STOIA" BUCUREȘTI</t>
  </si>
  <si>
    <t>B_19</t>
  </si>
  <si>
    <t>U0032/2023</t>
  </si>
  <si>
    <t>INSTITUTUL DE URGENŢĂ PENTRU BOLI CARDIOVASCULARE "PROF. DR. C. C.  ILIESCU" BUCUREȘTI</t>
  </si>
  <si>
    <t>B_16</t>
  </si>
  <si>
    <t>U0007/2023</t>
  </si>
  <si>
    <t>SPITALUL CLINIC COLENTINA</t>
  </si>
  <si>
    <t>B_18</t>
  </si>
  <si>
    <t>U0046/2023</t>
  </si>
  <si>
    <t>INSTITUTUL CLINIC FUNDENI</t>
  </si>
  <si>
    <t>B_14</t>
  </si>
  <si>
    <t>U0003/2023</t>
  </si>
  <si>
    <t>INSTITUTUL DE DIABET, NUTRIȚIE ȘI BOLI METABOLICE "DR. N. PAULESCU" BUCUREȘTI</t>
  </si>
  <si>
    <t>B_11</t>
  </si>
  <si>
    <t>U0004/2023</t>
  </si>
  <si>
    <t>INSTITUTUL ONCOLOGIC "PROF. DR. AL. TRESTIOREANU" BUCUREȘTI</t>
  </si>
  <si>
    <t>B_20</t>
  </si>
  <si>
    <t>U0029/2023</t>
  </si>
  <si>
    <t>INSTITUTUL NAȚIONAL PENTRU SĂNĂTATEA MAMEI ȘI COPILULUI "ALESSANDRESCU - RUSESCU"</t>
  </si>
  <si>
    <t>B_15</t>
  </si>
  <si>
    <t>U0042/2023</t>
  </si>
  <si>
    <t>SPITALUL CLINIC DE ORTOPEDIE-TRAUMATOLOGIE "FOIȘOR" BUCUREȘTI</t>
  </si>
  <si>
    <t>B_23</t>
  </si>
  <si>
    <t>U0035/2023</t>
  </si>
  <si>
    <t>SPITALUL CLINIC COLȚEA</t>
  </si>
  <si>
    <t>B_70</t>
  </si>
  <si>
    <t>U0050/2023</t>
  </si>
  <si>
    <t>INSTITUTUL NAȚIONAL DE RECUPERARE, MEDICINĂ FIZICĂ ȘI BALNEOCLIMATOLOGIE</t>
  </si>
  <si>
    <t>B_29</t>
  </si>
  <si>
    <t>U0008/2023</t>
  </si>
  <si>
    <t>SPITALUL CLINIC DE URGENȚĂ "SF.IOAN" BUCUREȘTI</t>
  </si>
  <si>
    <t>B_60</t>
  </si>
  <si>
    <t>U0045/2023</t>
  </si>
  <si>
    <t>SPITALUL DE BOLNAVI CRONICI ȘI GERIATRIE SF. LUCA</t>
  </si>
  <si>
    <t>B_28</t>
  </si>
  <si>
    <t>U0044/2023</t>
  </si>
  <si>
    <t>SPITALUL CLINIC DE URGENȚĂ PENTRU COPII "M.S.CURIE"</t>
  </si>
  <si>
    <t>B_35</t>
  </si>
  <si>
    <t>U0006/2023</t>
  </si>
  <si>
    <t>SPITALUL CLINIC DE URGENȚĂ "DR.BAGDASAR-ARSENI"</t>
  </si>
  <si>
    <t>B_36</t>
  </si>
  <si>
    <t>U0021/2023</t>
  </si>
  <si>
    <t>INSTITUTUL NAȚIONAL DE NEUROLOGIE ȘI BOLI NEUROVASCULARE BUCUREȘTI</t>
  </si>
  <si>
    <t>B_47</t>
  </si>
  <si>
    <t>U0002/2023</t>
  </si>
  <si>
    <t>INSTITUTUL DE PNEUMOLOGIE MARIUS NASTA</t>
  </si>
  <si>
    <t>B_31</t>
  </si>
  <si>
    <t>U0048/2023</t>
  </si>
  <si>
    <t>SPITALUL CLINIC "DR.THEODOR BURGHELE" BUCUREȘTI</t>
  </si>
  <si>
    <t>B_32</t>
  </si>
  <si>
    <t>U0014/2023</t>
  </si>
  <si>
    <t>INSTITUTUL DE FONOAUDIOLOGIE ȘI CHIRURGIE FUNCȚIONALĂ ORL "DR. HOCIOTĂ"</t>
  </si>
  <si>
    <t>B_33</t>
  </si>
  <si>
    <t>U0017/2023</t>
  </si>
  <si>
    <t>SPITALUL DE URGENȚĂ UNIVERSITAR BUCUREȘTI</t>
  </si>
  <si>
    <t>B_09</t>
  </si>
  <si>
    <t>U0033/2023</t>
  </si>
  <si>
    <t>SPITALUL CLINIC DE CHIRURGIE OMF "PROF. DR. DAN THEODORESCU" BUCUREȘTI</t>
  </si>
  <si>
    <t>B_34</t>
  </si>
  <si>
    <t>U0016/2023</t>
  </si>
  <si>
    <t>SPITALUL CLINIC DE OBSTETRICĂ-GINECOLOGIE "DR.PANAIT SÂRBU" BUCUREȘTI</t>
  </si>
  <si>
    <t>B_25</t>
  </si>
  <si>
    <t>U0025/2021</t>
  </si>
  <si>
    <t>SPITALUL CLINIC DE BOLI INFECȚIOASE ȘI BOLI TROPICALE "DR.V.BABEȘ" BUCUREȘTI</t>
  </si>
  <si>
    <t>B_27</t>
  </si>
  <si>
    <t>U0023/2023</t>
  </si>
  <si>
    <t>SPITALUL CLINIC DE PSIHIATRIE PROF. DR. "AL. OBREGIA"</t>
  </si>
  <si>
    <t>B_48</t>
  </si>
  <si>
    <t>U0005/2023</t>
  </si>
  <si>
    <t>INSTITUTUL DE BOLI INFECȚIOASE "Dr. MATEI BALȘ"</t>
  </si>
  <si>
    <t>B_40</t>
  </si>
  <si>
    <t>U0013/2023</t>
  </si>
  <si>
    <t>SPITALUL DE PNEUMOFTIZIOLOGIE "SF. ȘTEFAN"</t>
  </si>
  <si>
    <t>B_80</t>
  </si>
  <si>
    <t>U0051/2023</t>
  </si>
  <si>
    <t>SPITALUL UNIVERSITAR DE URGENȚĂ "ELIAS"</t>
  </si>
  <si>
    <t>B_90</t>
  </si>
  <si>
    <t>U0053/2023</t>
  </si>
  <si>
    <t>SPITALUL DE PSIHIATRIE  DR. "CONSTANTIN GORGOS"</t>
  </si>
  <si>
    <t>B_91</t>
  </si>
  <si>
    <t>U0054/2023</t>
  </si>
  <si>
    <t>CREȘTINĂ MEDICALĂ MUNPOSAN '94 SRL</t>
  </si>
  <si>
    <t>B_49</t>
  </si>
  <si>
    <t>U0056/2023</t>
  </si>
  <si>
    <t>C.N.M.R.N. "NICOLAE ROBĂNESCU"</t>
  </si>
  <si>
    <t>B_95</t>
  </si>
  <si>
    <t>U0057/2023</t>
  </si>
  <si>
    <t>EUROCLINIC HOSPITAL SA</t>
  </si>
  <si>
    <t>B_96</t>
  </si>
  <si>
    <t>U0059/2023</t>
  </si>
  <si>
    <t>MED LIFE SA</t>
  </si>
  <si>
    <t>B_99</t>
  </si>
  <si>
    <t>U0062/2023</t>
  </si>
  <si>
    <t>GRAL MEDICAL SRL</t>
  </si>
  <si>
    <t>B_103</t>
  </si>
  <si>
    <t>U0066/2023</t>
  </si>
  <si>
    <t>CENTRUL MEDICAL UNIREA SRL</t>
  </si>
  <si>
    <t>B_101</t>
  </si>
  <si>
    <t>U0064/2023</t>
  </si>
  <si>
    <t>TINOS CLINIC SRL</t>
  </si>
  <si>
    <t>B_109</t>
  </si>
  <si>
    <t>U0071/2023</t>
  </si>
  <si>
    <t>FOCUS LAB PLUS S.R.L.</t>
  </si>
  <si>
    <t>B_110</t>
  </si>
  <si>
    <t>U0069/2023</t>
  </si>
  <si>
    <t>ANGIOMEDICA - NOI ȘTIM CE AI PE INIMĂ SRL</t>
  </si>
  <si>
    <t>B_111</t>
  </si>
  <si>
    <t>U0070/2023</t>
  </si>
  <si>
    <t>CLINICA NEWMEDICS SRL</t>
  </si>
  <si>
    <t>B_112</t>
  </si>
  <si>
    <t>U0072/2023</t>
  </si>
  <si>
    <t>AFFIDEA ROMANIA SRL</t>
  </si>
  <si>
    <t>B_113</t>
  </si>
  <si>
    <t>U0074/2023</t>
  </si>
  <si>
    <t>DELTA HEALTH CARE SRL</t>
  </si>
  <si>
    <t>B_116</t>
  </si>
  <si>
    <t>U0073/2023</t>
  </si>
  <si>
    <t>SANADOR SRL</t>
  </si>
  <si>
    <t>B_117</t>
  </si>
  <si>
    <t>U0079/2023</t>
  </si>
  <si>
    <t>SANAMED HOSPITAL SRL</t>
  </si>
  <si>
    <t>B_114</t>
  </si>
  <si>
    <t>U0078/2023</t>
  </si>
  <si>
    <t>CLINICA MEDICALĂ HIPOCRAT 2000 SRL</t>
  </si>
  <si>
    <t>B_118</t>
  </si>
  <si>
    <t>U0080/2023</t>
  </si>
  <si>
    <t>WEST EYE HOSPITAL SRL</t>
  </si>
  <si>
    <t>B_124</t>
  </si>
  <si>
    <t>U0059BIS/2023</t>
  </si>
  <si>
    <t>MEDLIFE SA BUCUREȘTI - SUCURSALA BUCUREȘTI</t>
  </si>
  <si>
    <t>B_122</t>
  </si>
  <si>
    <t>U0082/2023</t>
  </si>
  <si>
    <t>MEDICOVER SRL</t>
  </si>
  <si>
    <t>B_128</t>
  </si>
  <si>
    <t>U0086/2023</t>
  </si>
  <si>
    <t>MEDICOVER HOSPITALS SRL</t>
  </si>
  <si>
    <t>B_130</t>
  </si>
  <si>
    <t>U0087/2023</t>
  </si>
  <si>
    <t>LAURUS MEDICAL SRL</t>
  </si>
  <si>
    <t>T_02</t>
  </si>
  <si>
    <t>U0084/2023</t>
  </si>
  <si>
    <t>SPITALUL UNIVERSITAR CF WITING</t>
  </si>
  <si>
    <t>T_01</t>
  </si>
  <si>
    <t>U0083/2023</t>
  </si>
  <si>
    <t>SPITALUL CLINIC CF2 BUCUREȘTI</t>
  </si>
  <si>
    <t>B_126</t>
  </si>
  <si>
    <t>U0088/2023</t>
  </si>
  <si>
    <t>FUNDAȚIA BUCURIA AJUTORULUI</t>
  </si>
  <si>
    <t>B_129</t>
  </si>
  <si>
    <t>U0085/2023</t>
  </si>
  <si>
    <t>POLICLINICO DI MONZA</t>
  </si>
  <si>
    <t>B_136</t>
  </si>
  <si>
    <t>U0096/2023</t>
  </si>
  <si>
    <t>PROMED SYSTEM SRL</t>
  </si>
  <si>
    <t>B_140</t>
  </si>
  <si>
    <t>U0100/2023</t>
  </si>
  <si>
    <t>FUNDAȚIA DR. V. BABEȘ</t>
  </si>
  <si>
    <t>B_133</t>
  </si>
  <si>
    <t>U0093/2021</t>
  </si>
  <si>
    <t>CENTRUL MEDICAL OVERMED SRL</t>
  </si>
  <si>
    <t>B_138</t>
  </si>
  <si>
    <t>U0098/2023</t>
  </si>
  <si>
    <t>MNT HEALTHCARE SRL</t>
  </si>
  <si>
    <t>B_131</t>
  </si>
  <si>
    <t>U0091/2023</t>
  </si>
  <si>
    <t>BAU M.A.N. CONSTRUCT SRL</t>
  </si>
  <si>
    <t>B_132</t>
  </si>
  <si>
    <t>U0092/2023</t>
  </si>
  <si>
    <t>IMUNOCLASS SRL</t>
  </si>
  <si>
    <t>B_134</t>
  </si>
  <si>
    <t>U0094/2023</t>
  </si>
  <si>
    <t>NUTRILIFE SRL</t>
  </si>
  <si>
    <t>B_146</t>
  </si>
  <si>
    <t>U0106/2023</t>
  </si>
  <si>
    <t>SAPIENS MEDICAL SRL</t>
  </si>
  <si>
    <t>B_147</t>
  </si>
  <si>
    <t>U0107/2023</t>
  </si>
  <si>
    <t>FUNDAȚIA HOSPICE CASA SPERANȚEI</t>
  </si>
  <si>
    <t>B_150</t>
  </si>
  <si>
    <t>U0109/2023</t>
  </si>
  <si>
    <t>CENTRUL DE DIAGNOSTIC ȘI TRATAMENT PROVITA SA</t>
  </si>
  <si>
    <t>B_149</t>
  </si>
  <si>
    <t>U0108/2023</t>
  </si>
  <si>
    <t>ASOCIAȚIA CENTRUL DE ÎNGRIJIRE CASA SUTER</t>
  </si>
  <si>
    <t>B_153</t>
  </si>
  <si>
    <t>U0111/2023</t>
  </si>
  <si>
    <t>VICTORIA MEDICAL CENTER SRL</t>
  </si>
  <si>
    <t>b_152</t>
  </si>
  <si>
    <t>Eligon</t>
  </si>
  <si>
    <t>B_156</t>
  </si>
  <si>
    <t>U0115/2023</t>
  </si>
  <si>
    <t>LOTUS MED S.R.L.</t>
  </si>
  <si>
    <t>B_158</t>
  </si>
  <si>
    <t>U0117/2023</t>
  </si>
  <si>
    <t>AIS CLINCS&amp;HOSPITAL SRL</t>
  </si>
  <si>
    <t>B_159</t>
  </si>
  <si>
    <t>U0118/2023</t>
  </si>
  <si>
    <t>INFOSAN SRL</t>
  </si>
  <si>
    <t>B_160</t>
  </si>
  <si>
    <t>U0119/2023</t>
  </si>
  <si>
    <t>MEDICAL CITY BLUE SRL</t>
  </si>
  <si>
    <t>B_161</t>
  </si>
  <si>
    <t>U0120/2023</t>
  </si>
  <si>
    <t>MEDEUROPA SRL</t>
  </si>
  <si>
    <t>B_167</t>
  </si>
  <si>
    <t>U0126/2023</t>
  </si>
  <si>
    <t>SPITALUL DE ONCOLOGIE MONZA</t>
  </si>
  <si>
    <t>B_164</t>
  </si>
  <si>
    <t>U0123/2023</t>
  </si>
  <si>
    <t>INTERCARDIOCLINIQUE SRL</t>
  </si>
  <si>
    <t>B_165</t>
  </si>
  <si>
    <t>U0124/2023</t>
  </si>
  <si>
    <t>DIAMEDICA SRL</t>
  </si>
  <si>
    <t>B_162</t>
  </si>
  <si>
    <t>U0121/2023</t>
  </si>
  <si>
    <t>DIGESTMED SRL</t>
  </si>
  <si>
    <t xml:space="preserve"> B_163 </t>
  </si>
  <si>
    <t>U0122/2023</t>
  </si>
  <si>
    <t>REVERA ASSISTED SRL</t>
  </si>
  <si>
    <t>B_166</t>
  </si>
  <si>
    <t>U0125/2023</t>
  </si>
  <si>
    <t>IMUNOMEDICA PROVITA SRL</t>
  </si>
  <si>
    <t>B_97</t>
  </si>
  <si>
    <t>U0060/2023</t>
  </si>
  <si>
    <t>SFANTA LUCIA</t>
  </si>
  <si>
    <t>B_168</t>
  </si>
  <si>
    <t>U0127/2023</t>
  </si>
  <si>
    <t>DONNA ONCOLOGY SRL</t>
  </si>
  <si>
    <t>B_169</t>
  </si>
  <si>
    <t>U0128/2023</t>
  </si>
  <si>
    <t xml:space="preserve">ARES MONZA </t>
  </si>
  <si>
    <t>TOTAL</t>
  </si>
  <si>
    <t>FILA AN</t>
  </si>
  <si>
    <t>rezerva 5%</t>
  </si>
  <si>
    <t>FILANTROPIA 2023</t>
  </si>
  <si>
    <t>ALOCAT</t>
  </si>
  <si>
    <t>DISPONIBIL</t>
  </si>
</sst>
</file>

<file path=xl/styles.xml><?xml version="1.0" encoding="utf-8"?>
<styleSheet xmlns="http://schemas.openxmlformats.org/spreadsheetml/2006/main">
  <numFmts count="3">
    <numFmt numFmtId="43" formatCode="_-* #,##0.00\ _l_e_i_-;\-* #,##0.00\ _l_e_i_-;_-* &quot;-&quot;??\ _l_e_i_-;_-@_-"/>
    <numFmt numFmtId="164" formatCode="_(* #,##0.00_);_(* \(#,##0.00\);_(* &quot;-&quot;??_);_(@_)"/>
    <numFmt numFmtId="165" formatCode="#,##0.000000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2" fillId="0" borderId="0"/>
  </cellStyleXfs>
  <cellXfs count="52">
    <xf numFmtId="0" fontId="0" fillId="0" borderId="0" xfId="0"/>
    <xf numFmtId="0" fontId="0" fillId="4" borderId="0" xfId="0" applyFill="1"/>
    <xf numFmtId="0" fontId="4" fillId="4" borderId="0" xfId="0" applyFont="1" applyFill="1"/>
    <xf numFmtId="164" fontId="0" fillId="4" borderId="0" xfId="3" applyFont="1" applyFill="1"/>
    <xf numFmtId="0" fontId="5" fillId="4" borderId="0" xfId="0" applyFont="1" applyFill="1"/>
    <xf numFmtId="43" fontId="0" fillId="4" borderId="0" xfId="4" applyFont="1" applyFill="1"/>
    <xf numFmtId="43" fontId="5" fillId="4" borderId="0" xfId="4" applyFont="1" applyFill="1"/>
    <xf numFmtId="0" fontId="6" fillId="4" borderId="1" xfId="0" applyFont="1" applyFill="1" applyBorder="1"/>
    <xf numFmtId="164" fontId="0" fillId="4" borderId="1" xfId="3" applyFont="1" applyFill="1" applyBorder="1" applyAlignment="1">
      <alignment horizontal="center" wrapText="1"/>
    </xf>
    <xf numFmtId="0" fontId="0" fillId="4" borderId="1" xfId="0" applyFill="1" applyBorder="1"/>
    <xf numFmtId="0" fontId="5" fillId="4" borderId="1" xfId="0" applyFont="1" applyFill="1" applyBorder="1"/>
    <xf numFmtId="43" fontId="0" fillId="4" borderId="1" xfId="4" applyFont="1" applyFill="1" applyBorder="1"/>
    <xf numFmtId="43" fontId="5" fillId="4" borderId="1" xfId="4" applyFont="1" applyFill="1" applyBorder="1"/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164" fontId="0" fillId="4" borderId="1" xfId="3" applyFont="1" applyFill="1" applyBorder="1"/>
    <xf numFmtId="164" fontId="1" fillId="4" borderId="1" xfId="3" applyFont="1" applyFill="1" applyBorder="1"/>
    <xf numFmtId="164" fontId="5" fillId="4" borderId="1" xfId="3" applyFont="1" applyFill="1" applyBorder="1"/>
    <xf numFmtId="43" fontId="5" fillId="4" borderId="1" xfId="0" applyNumberFormat="1" applyFont="1" applyFill="1" applyBorder="1"/>
    <xf numFmtId="0" fontId="7" fillId="4" borderId="1" xfId="0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0" fillId="4" borderId="0" xfId="0" applyFont="1" applyFill="1"/>
    <xf numFmtId="0" fontId="7" fillId="4" borderId="1" xfId="0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4" fillId="4" borderId="1" xfId="0" applyFont="1" applyFill="1" applyBorder="1"/>
    <xf numFmtId="49" fontId="7" fillId="4" borderId="1" xfId="0" applyNumberFormat="1" applyFont="1" applyFill="1" applyBorder="1" applyAlignment="1">
      <alignment horizontal="center" vertical="center"/>
    </xf>
    <xf numFmtId="49" fontId="7" fillId="4" borderId="1" xfId="1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vertical="center" wrapText="1"/>
    </xf>
    <xf numFmtId="164" fontId="6" fillId="4" borderId="1" xfId="3" applyFont="1" applyFill="1" applyBorder="1" applyAlignment="1">
      <alignment horizontal="right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/>
    <xf numFmtId="0" fontId="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2" fontId="10" fillId="4" borderId="1" xfId="5" applyNumberFormat="1" applyFont="1" applyFill="1" applyBorder="1" applyAlignment="1">
      <alignment horizontal="left" vertical="center" wrapText="1"/>
    </xf>
    <xf numFmtId="43" fontId="6" fillId="4" borderId="1" xfId="4" applyFont="1" applyFill="1" applyBorder="1" applyAlignment="1">
      <alignment horizontal="right"/>
    </xf>
    <xf numFmtId="43" fontId="0" fillId="4" borderId="0" xfId="0" applyNumberFormat="1" applyFont="1" applyFill="1"/>
    <xf numFmtId="43" fontId="5" fillId="4" borderId="0" xfId="0" applyNumberFormat="1" applyFont="1" applyFill="1"/>
    <xf numFmtId="43" fontId="0" fillId="4" borderId="0" xfId="0" applyNumberFormat="1" applyFill="1"/>
    <xf numFmtId="164" fontId="4" fillId="4" borderId="1" xfId="3" applyFont="1" applyFill="1" applyBorder="1"/>
    <xf numFmtId="164" fontId="11" fillId="4" borderId="1" xfId="3" applyFont="1" applyFill="1" applyBorder="1"/>
    <xf numFmtId="43" fontId="0" fillId="4" borderId="1" xfId="0" applyNumberFormat="1" applyFont="1" applyFill="1" applyBorder="1" applyAlignment="1">
      <alignment horizontal="right"/>
    </xf>
    <xf numFmtId="165" fontId="0" fillId="4" borderId="0" xfId="3" applyNumberFormat="1" applyFont="1" applyFill="1"/>
    <xf numFmtId="43" fontId="0" fillId="4" borderId="0" xfId="0" applyNumberFormat="1" applyFont="1" applyFill="1" applyAlignment="1">
      <alignment horizontal="right"/>
    </xf>
    <xf numFmtId="43" fontId="11" fillId="4" borderId="1" xfId="0" applyNumberFormat="1" applyFont="1" applyFill="1" applyBorder="1" applyAlignment="1">
      <alignment horizontal="right"/>
    </xf>
    <xf numFmtId="0" fontId="7" fillId="4" borderId="0" xfId="0" applyFont="1" applyFill="1" applyAlignment="1">
      <alignment horizontal="center" vertical="center"/>
    </xf>
  </cellXfs>
  <cellStyles count="7">
    <cellStyle name="Bad" xfId="2" builtinId="27"/>
    <cellStyle name="Comma 2" xfId="3"/>
    <cellStyle name="Comma 3" xfId="4"/>
    <cellStyle name="Good" xfId="1" builtinId="26"/>
    <cellStyle name="Normal" xfId="0" builtinId="0"/>
    <cellStyle name="Normal 2 2" xfId="5"/>
    <cellStyle name="Normal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N103"/>
  <sheetViews>
    <sheetView tabSelected="1" zoomScaleNormal="100" workbookViewId="0">
      <pane xSplit="4" ySplit="2" topLeftCell="AG81" activePane="bottomRight" state="frozen"/>
      <selection pane="topRight" activeCell="C1" sqref="C1"/>
      <selection pane="bottomLeft" activeCell="A7" sqref="A7"/>
      <selection pane="bottomRight" activeCell="AM108" sqref="AM108"/>
    </sheetView>
  </sheetViews>
  <sheetFormatPr defaultRowHeight="15"/>
  <cols>
    <col min="1" max="1" width="7.5703125" style="1" hidden="1" customWidth="1"/>
    <col min="2" max="2" width="6.85546875" style="1" customWidth="1"/>
    <col min="3" max="3" width="11.140625" style="2" customWidth="1"/>
    <col min="4" max="4" width="44.7109375" style="2" customWidth="1"/>
    <col min="5" max="5" width="16.5703125" style="2" customWidth="1"/>
    <col min="6" max="6" width="25.85546875" style="3" customWidth="1"/>
    <col min="7" max="7" width="23.85546875" style="26" customWidth="1"/>
    <col min="8" max="10" width="21" style="26" customWidth="1"/>
    <col min="11" max="11" width="21" style="4" customWidth="1"/>
    <col min="12" max="12" width="18.28515625" style="5" customWidth="1"/>
    <col min="13" max="13" width="17.140625" style="5" customWidth="1"/>
    <col min="14" max="14" width="18.140625" style="5" customWidth="1"/>
    <col min="15" max="16" width="19" style="5" customWidth="1"/>
    <col min="17" max="17" width="26.28515625" style="5" bestFit="1" customWidth="1"/>
    <col min="18" max="18" width="19" style="5" customWidth="1"/>
    <col min="19" max="19" width="19" style="6" customWidth="1"/>
    <col min="20" max="20" width="19.85546875" style="5" customWidth="1"/>
    <col min="21" max="21" width="18.85546875" style="5" customWidth="1"/>
    <col min="22" max="22" width="18.7109375" style="5" customWidth="1"/>
    <col min="23" max="24" width="20.42578125" style="5" customWidth="1"/>
    <col min="25" max="25" width="18.5703125" style="6" customWidth="1"/>
    <col min="26" max="26" width="20.28515625" style="5" customWidth="1"/>
    <col min="27" max="27" width="17.5703125" style="5" customWidth="1"/>
    <col min="28" max="28" width="15.7109375" style="5" customWidth="1"/>
    <col min="29" max="31" width="17.7109375" style="5" customWidth="1"/>
    <col min="32" max="32" width="18.7109375" style="6" customWidth="1"/>
    <col min="33" max="37" width="19" style="6" customWidth="1"/>
    <col min="38" max="38" width="19.7109375" style="6" customWidth="1"/>
    <col min="39" max="39" width="19.5703125" style="1" customWidth="1"/>
    <col min="40" max="40" width="14.42578125" style="1" bestFit="1" customWidth="1"/>
    <col min="41" max="16384" width="9.140625" style="1"/>
  </cols>
  <sheetData>
    <row r="1" spans="1:40">
      <c r="G1" s="1"/>
      <c r="H1" s="1"/>
      <c r="I1" s="1"/>
      <c r="J1" s="1"/>
      <c r="L1" s="5">
        <f>+L55+T55+Z55+AG55</f>
        <v>7321551.1911999993</v>
      </c>
    </row>
    <row r="2" spans="1:40">
      <c r="A2" s="1" t="s">
        <v>0</v>
      </c>
      <c r="B2" s="1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10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14</v>
      </c>
      <c r="S2" s="12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2" t="s">
        <v>23</v>
      </c>
      <c r="Z2" s="11" t="s">
        <v>24</v>
      </c>
      <c r="AA2" s="11" t="s">
        <v>25</v>
      </c>
      <c r="AB2" s="11" t="s">
        <v>26</v>
      </c>
      <c r="AC2" s="11" t="s">
        <v>27</v>
      </c>
      <c r="AD2" s="11" t="s">
        <v>28</v>
      </c>
      <c r="AE2" s="11" t="s">
        <v>29</v>
      </c>
      <c r="AF2" s="12" t="s">
        <v>30</v>
      </c>
      <c r="AG2" s="9" t="s">
        <v>31</v>
      </c>
      <c r="AH2" s="9" t="s">
        <v>32</v>
      </c>
      <c r="AI2" s="9" t="s">
        <v>33</v>
      </c>
      <c r="AJ2" s="9" t="s">
        <v>34</v>
      </c>
      <c r="AK2" s="9" t="s">
        <v>35</v>
      </c>
      <c r="AL2" s="12" t="s">
        <v>36</v>
      </c>
      <c r="AM2" s="9" t="s">
        <v>37</v>
      </c>
    </row>
    <row r="3" spans="1:40" ht="30">
      <c r="A3" s="13">
        <v>15</v>
      </c>
      <c r="B3" s="13" t="s">
        <v>38</v>
      </c>
      <c r="C3" s="13" t="s">
        <v>39</v>
      </c>
      <c r="D3" s="14" t="s">
        <v>40</v>
      </c>
      <c r="E3" s="13">
        <v>4382558</v>
      </c>
      <c r="F3" s="15">
        <v>27389.5</v>
      </c>
      <c r="G3" s="16">
        <v>14836856.73</v>
      </c>
      <c r="H3" s="16">
        <v>0</v>
      </c>
      <c r="I3" s="16">
        <v>0</v>
      </c>
      <c r="J3" s="16">
        <v>1588401.88</v>
      </c>
      <c r="K3" s="17">
        <f>+G3+H3+I3+J3</f>
        <v>16425258.609999999</v>
      </c>
      <c r="L3" s="11">
        <v>6834270.8899999997</v>
      </c>
      <c r="M3" s="11">
        <v>0</v>
      </c>
      <c r="N3" s="11">
        <v>0</v>
      </c>
      <c r="O3" s="11">
        <v>712455</v>
      </c>
      <c r="P3" s="11">
        <v>0</v>
      </c>
      <c r="Q3" s="11">
        <v>0</v>
      </c>
      <c r="R3" s="11">
        <v>712455</v>
      </c>
      <c r="S3" s="12">
        <f>+L3+M3+N3++R3</f>
        <v>7546725.8899999997</v>
      </c>
      <c r="T3" s="11">
        <v>3803358.36</v>
      </c>
      <c r="U3" s="11">
        <v>0</v>
      </c>
      <c r="V3" s="11">
        <v>0</v>
      </c>
      <c r="W3" s="11">
        <v>231699.66666666669</v>
      </c>
      <c r="X3" s="11">
        <v>48126.33</v>
      </c>
      <c r="Y3" s="12">
        <f>+T3+U3+V3+W3+X3</f>
        <v>4083184.3566666665</v>
      </c>
      <c r="Z3" s="11">
        <v>3803358.36</v>
      </c>
      <c r="AA3" s="11">
        <v>0</v>
      </c>
      <c r="AB3" s="11">
        <v>0</v>
      </c>
      <c r="AC3" s="11">
        <v>231699.66666666669</v>
      </c>
      <c r="AD3" s="11">
        <v>50156.33</v>
      </c>
      <c r="AE3" s="11">
        <f>+ROUND(AD3*$AE$97,2)</f>
        <v>17131.099999999999</v>
      </c>
      <c r="AF3" s="12">
        <f>+Z3+AA3+AB3+AC3+AE3</f>
        <v>4052189.1266666665</v>
      </c>
      <c r="AG3" s="12">
        <v>3803358.3599999994</v>
      </c>
      <c r="AH3" s="12">
        <v>0</v>
      </c>
      <c r="AI3" s="12">
        <v>0</v>
      </c>
      <c r="AJ3" s="12">
        <v>274446.37</v>
      </c>
      <c r="AK3" s="12">
        <f>+AG3+AH3+AI3+AJ3</f>
        <v>4077804.7299999995</v>
      </c>
      <c r="AL3" s="12">
        <f>+Y3+AF3+AK3</f>
        <v>12213178.213333331</v>
      </c>
      <c r="AM3" s="18">
        <f>+F3+K3+S3+AL3</f>
        <v>36212552.213333331</v>
      </c>
    </row>
    <row r="4" spans="1:40" ht="30">
      <c r="A4" s="13">
        <v>21</v>
      </c>
      <c r="B4" s="13" t="s">
        <v>41</v>
      </c>
      <c r="C4" s="13" t="s">
        <v>42</v>
      </c>
      <c r="D4" s="14" t="s">
        <v>43</v>
      </c>
      <c r="E4" s="13">
        <v>4284134</v>
      </c>
      <c r="F4" s="15">
        <v>0</v>
      </c>
      <c r="G4" s="16">
        <v>28411909.800000001</v>
      </c>
      <c r="H4" s="16">
        <v>0</v>
      </c>
      <c r="I4" s="16">
        <v>0</v>
      </c>
      <c r="J4" s="16">
        <v>3677924.98</v>
      </c>
      <c r="K4" s="17">
        <f t="shared" ref="K4:K67" si="0">+G4+H4+I4+J4</f>
        <v>32089834.780000001</v>
      </c>
      <c r="L4" s="11">
        <v>14577714.539999999</v>
      </c>
      <c r="M4" s="11">
        <v>0</v>
      </c>
      <c r="N4" s="11">
        <v>0</v>
      </c>
      <c r="O4" s="11">
        <v>2704556</v>
      </c>
      <c r="P4" s="11">
        <v>7345</v>
      </c>
      <c r="Q4" s="11"/>
      <c r="R4" s="11">
        <v>2711901</v>
      </c>
      <c r="S4" s="12">
        <f t="shared" ref="S4:S67" si="1">+L4+M4+N4++R4</f>
        <v>17289615.539999999</v>
      </c>
      <c r="T4" s="11">
        <f>4714239.89+657895.59</f>
        <v>5372135.4799999995</v>
      </c>
      <c r="U4" s="11">
        <v>0</v>
      </c>
      <c r="V4" s="11">
        <v>0</v>
      </c>
      <c r="W4" s="11">
        <v>533251.16</v>
      </c>
      <c r="X4" s="11">
        <v>592380.84</v>
      </c>
      <c r="Y4" s="12">
        <f t="shared" ref="Y4:Y67" si="2">+T4+U4+V4+W4+X4</f>
        <v>6497767.4799999995</v>
      </c>
      <c r="Z4" s="11">
        <v>5452221.5699999994</v>
      </c>
      <c r="AA4" s="11">
        <v>0</v>
      </c>
      <c r="AB4" s="11">
        <v>0</v>
      </c>
      <c r="AC4" s="11">
        <v>533251.16</v>
      </c>
      <c r="AD4" s="11">
        <v>515070.84</v>
      </c>
      <c r="AE4" s="11">
        <f t="shared" ref="AE4:AE67" si="3">+ROUND(AD4*$AE$97,2)</f>
        <v>175924.56</v>
      </c>
      <c r="AF4" s="12">
        <f t="shared" ref="AF4:AF67" si="4">+Z4+AA4+AB4+AC4+AE4</f>
        <v>6161397.2899999991</v>
      </c>
      <c r="AG4" s="12">
        <f>4714239.89+1105809.35</f>
        <v>5820049.2400000002</v>
      </c>
      <c r="AH4" s="12">
        <v>0</v>
      </c>
      <c r="AI4" s="12">
        <v>0</v>
      </c>
      <c r="AJ4" s="12">
        <v>533251.16</v>
      </c>
      <c r="AK4" s="12">
        <f t="shared" ref="AK4:AK67" si="5">+AG4+AH4+AI4+AJ4</f>
        <v>6353300.4000000004</v>
      </c>
      <c r="AL4" s="12">
        <f>+Y4+AF4+AK4</f>
        <v>19012465.170000002</v>
      </c>
      <c r="AM4" s="18">
        <f>+F4+K4+S4+AL4</f>
        <v>68391915.49000001</v>
      </c>
    </row>
    <row r="5" spans="1:40" ht="45">
      <c r="A5" s="13">
        <v>17</v>
      </c>
      <c r="B5" s="13" t="s">
        <v>44</v>
      </c>
      <c r="C5" s="13" t="s">
        <v>45</v>
      </c>
      <c r="D5" s="14" t="s">
        <v>46</v>
      </c>
      <c r="E5" s="13">
        <v>4364632</v>
      </c>
      <c r="F5" s="15">
        <v>0</v>
      </c>
      <c r="G5" s="16">
        <v>1670563.5899999999</v>
      </c>
      <c r="H5" s="16">
        <v>0</v>
      </c>
      <c r="I5" s="16">
        <v>0</v>
      </c>
      <c r="J5" s="16">
        <v>0</v>
      </c>
      <c r="K5" s="17">
        <f t="shared" si="0"/>
        <v>1670563.5899999999</v>
      </c>
      <c r="L5" s="11">
        <v>769574.91</v>
      </c>
      <c r="M5" s="11">
        <v>0</v>
      </c>
      <c r="N5" s="11">
        <v>0</v>
      </c>
      <c r="O5" s="11">
        <v>7429</v>
      </c>
      <c r="P5" s="11">
        <v>0</v>
      </c>
      <c r="Q5" s="11">
        <v>0</v>
      </c>
      <c r="R5" s="11">
        <v>7429</v>
      </c>
      <c r="S5" s="12">
        <f t="shared" si="1"/>
        <v>777003.91</v>
      </c>
      <c r="T5" s="11">
        <f>256524.97+53794.05</f>
        <v>310319.02</v>
      </c>
      <c r="U5" s="11">
        <v>0</v>
      </c>
      <c r="V5" s="11">
        <v>0</v>
      </c>
      <c r="W5" s="11">
        <v>45655.49</v>
      </c>
      <c r="X5" s="11">
        <v>0</v>
      </c>
      <c r="Y5" s="12">
        <f t="shared" si="2"/>
        <v>355974.51</v>
      </c>
      <c r="Z5" s="11">
        <v>294826.01</v>
      </c>
      <c r="AA5" s="11">
        <v>0</v>
      </c>
      <c r="AB5" s="11">
        <v>0</v>
      </c>
      <c r="AC5" s="11">
        <v>45655.49</v>
      </c>
      <c r="AD5" s="11">
        <v>0</v>
      </c>
      <c r="AE5" s="11">
        <f t="shared" si="3"/>
        <v>0</v>
      </c>
      <c r="AF5" s="12">
        <f t="shared" si="4"/>
        <v>340481.5</v>
      </c>
      <c r="AG5" s="12">
        <f>256524.97+50000</f>
        <v>306524.96999999997</v>
      </c>
      <c r="AH5" s="12">
        <v>0</v>
      </c>
      <c r="AI5" s="12">
        <v>0</v>
      </c>
      <c r="AJ5" s="12">
        <v>174362.1</v>
      </c>
      <c r="AK5" s="12">
        <f t="shared" si="5"/>
        <v>480887.06999999995</v>
      </c>
      <c r="AL5" s="12">
        <f>+Y5+AF5+AK5</f>
        <v>1177343.08</v>
      </c>
      <c r="AM5" s="18">
        <f>+F5+K5+S5+AL5</f>
        <v>3624910.58</v>
      </c>
      <c r="AN5" s="44"/>
    </row>
    <row r="6" spans="1:40" ht="30">
      <c r="A6" s="13">
        <v>38</v>
      </c>
      <c r="B6" s="13" t="s">
        <v>47</v>
      </c>
      <c r="C6" s="13" t="s">
        <v>48</v>
      </c>
      <c r="D6" s="19" t="s">
        <v>49</v>
      </c>
      <c r="E6" s="13">
        <v>4505332</v>
      </c>
      <c r="F6" s="15">
        <v>4395.08</v>
      </c>
      <c r="G6" s="16">
        <v>68992218.609999999</v>
      </c>
      <c r="H6" s="16">
        <v>0</v>
      </c>
      <c r="I6" s="16">
        <v>0</v>
      </c>
      <c r="J6" s="16">
        <v>666148.21</v>
      </c>
      <c r="K6" s="17">
        <f t="shared" si="0"/>
        <v>69658366.819999993</v>
      </c>
      <c r="L6" s="11">
        <v>34769767.380000003</v>
      </c>
      <c r="M6" s="11">
        <v>0</v>
      </c>
      <c r="N6" s="11">
        <v>0</v>
      </c>
      <c r="O6" s="11">
        <v>287366</v>
      </c>
      <c r="P6" s="11">
        <v>0</v>
      </c>
      <c r="Q6" s="11">
        <v>0</v>
      </c>
      <c r="R6" s="11">
        <v>287366</v>
      </c>
      <c r="S6" s="12">
        <f t="shared" si="1"/>
        <v>35057133.380000003</v>
      </c>
      <c r="T6" s="11">
        <f>10998587.97+1237766.67</f>
        <v>12236354.640000001</v>
      </c>
      <c r="U6" s="11">
        <v>0</v>
      </c>
      <c r="V6" s="11">
        <v>0</v>
      </c>
      <c r="W6" s="11">
        <v>95788.666666666672</v>
      </c>
      <c r="X6" s="11">
        <v>18882.330000000002</v>
      </c>
      <c r="Y6" s="12">
        <f t="shared" si="2"/>
        <v>12351025.636666667</v>
      </c>
      <c r="Z6" s="11">
        <v>12288693.18</v>
      </c>
      <c r="AA6" s="11">
        <v>0</v>
      </c>
      <c r="AB6" s="11">
        <v>0</v>
      </c>
      <c r="AC6" s="11">
        <v>95788.666666666672</v>
      </c>
      <c r="AD6" s="11">
        <v>12382.33</v>
      </c>
      <c r="AE6" s="11">
        <f t="shared" si="3"/>
        <v>4229.24</v>
      </c>
      <c r="AF6" s="12">
        <f t="shared" si="4"/>
        <v>12388711.086666666</v>
      </c>
      <c r="AG6" s="12">
        <f>10998587.97+1940927.29</f>
        <v>12939515.260000002</v>
      </c>
      <c r="AH6" s="12">
        <v>0</v>
      </c>
      <c r="AI6" s="12">
        <v>0</v>
      </c>
      <c r="AJ6" s="12">
        <v>110416.05</v>
      </c>
      <c r="AK6" s="12">
        <f t="shared" si="5"/>
        <v>13049931.310000002</v>
      </c>
      <c r="AL6" s="12">
        <f>+Y6+AF6+AK6</f>
        <v>37789668.033333331</v>
      </c>
      <c r="AM6" s="18">
        <f>+F6+K6+S6+AL6</f>
        <v>142509563.31333333</v>
      </c>
    </row>
    <row r="7" spans="1:40" ht="30">
      <c r="A7" s="13">
        <v>22</v>
      </c>
      <c r="B7" s="13" t="s">
        <v>50</v>
      </c>
      <c r="C7" s="13" t="s">
        <v>51</v>
      </c>
      <c r="D7" s="14" t="s">
        <v>52</v>
      </c>
      <c r="E7" s="13">
        <v>4382469</v>
      </c>
      <c r="F7" s="15">
        <v>26648.89</v>
      </c>
      <c r="G7" s="16">
        <v>14809693.140000001</v>
      </c>
      <c r="H7" s="16">
        <v>0</v>
      </c>
      <c r="I7" s="16">
        <v>0</v>
      </c>
      <c r="J7" s="16">
        <v>1179495.79</v>
      </c>
      <c r="K7" s="17">
        <f t="shared" si="0"/>
        <v>15989188.93</v>
      </c>
      <c r="L7" s="11">
        <v>8860318.4199999999</v>
      </c>
      <c r="M7" s="11">
        <v>0</v>
      </c>
      <c r="N7" s="11">
        <v>0</v>
      </c>
      <c r="O7" s="11">
        <v>592214</v>
      </c>
      <c r="P7" s="11">
        <v>0</v>
      </c>
      <c r="Q7" s="11">
        <v>0</v>
      </c>
      <c r="R7" s="11">
        <v>592214</v>
      </c>
      <c r="S7" s="12">
        <f t="shared" si="1"/>
        <v>9452532.4199999999</v>
      </c>
      <c r="T7" s="11">
        <v>2952149.87</v>
      </c>
      <c r="U7" s="11">
        <v>0</v>
      </c>
      <c r="V7" s="11">
        <v>0</v>
      </c>
      <c r="W7" s="11">
        <v>197404.66666666669</v>
      </c>
      <c r="X7" s="11">
        <v>64472.33</v>
      </c>
      <c r="Y7" s="12">
        <f t="shared" si="2"/>
        <v>3214026.8666666667</v>
      </c>
      <c r="Z7" s="11">
        <v>2952149.8666666672</v>
      </c>
      <c r="AA7" s="11">
        <v>0</v>
      </c>
      <c r="AB7" s="11">
        <v>0</v>
      </c>
      <c r="AC7" s="11">
        <v>197404.66666666669</v>
      </c>
      <c r="AD7" s="11">
        <v>54213.33</v>
      </c>
      <c r="AE7" s="11">
        <f>+ROUND(AD7*$AE$97,2)+0.02</f>
        <v>18516.8</v>
      </c>
      <c r="AF7" s="12">
        <f t="shared" si="4"/>
        <v>3168071.3333333335</v>
      </c>
      <c r="AG7" s="12">
        <v>3024516.19</v>
      </c>
      <c r="AH7" s="12">
        <v>0</v>
      </c>
      <c r="AI7" s="12">
        <v>0</v>
      </c>
      <c r="AJ7" s="12">
        <v>208600.4</v>
      </c>
      <c r="AK7" s="12">
        <f t="shared" si="5"/>
        <v>3233116.59</v>
      </c>
      <c r="AL7" s="12">
        <f>+Y7+AF7+AK7</f>
        <v>9615214.7899999991</v>
      </c>
      <c r="AM7" s="18">
        <f>+F7+K7+S7+AL7</f>
        <v>35083585.030000001</v>
      </c>
    </row>
    <row r="8" spans="1:40" ht="45">
      <c r="A8" s="13">
        <v>19</v>
      </c>
      <c r="B8" s="13" t="s">
        <v>53</v>
      </c>
      <c r="C8" s="13" t="s">
        <v>54</v>
      </c>
      <c r="D8" s="14" t="s">
        <v>55</v>
      </c>
      <c r="E8" s="13">
        <v>4967072</v>
      </c>
      <c r="F8" s="15">
        <v>0</v>
      </c>
      <c r="G8" s="16">
        <v>5221827.76</v>
      </c>
      <c r="H8" s="16">
        <v>0</v>
      </c>
      <c r="I8" s="16">
        <v>0</v>
      </c>
      <c r="J8" s="16">
        <v>262463.86000000004</v>
      </c>
      <c r="K8" s="17">
        <f t="shared" si="0"/>
        <v>5484291.6200000001</v>
      </c>
      <c r="L8" s="11">
        <v>2324669.29</v>
      </c>
      <c r="M8" s="11">
        <v>0</v>
      </c>
      <c r="N8" s="11">
        <v>0</v>
      </c>
      <c r="O8" s="11">
        <v>127992.4</v>
      </c>
      <c r="P8" s="11">
        <v>5489.6000000000058</v>
      </c>
      <c r="Q8" s="11"/>
      <c r="R8" s="11">
        <v>133482</v>
      </c>
      <c r="S8" s="12">
        <f t="shared" si="1"/>
        <v>2458151.29</v>
      </c>
      <c r="T8" s="11">
        <v>1048285.78</v>
      </c>
      <c r="U8" s="11">
        <v>0</v>
      </c>
      <c r="V8" s="11">
        <v>0</v>
      </c>
      <c r="W8" s="11">
        <v>40194</v>
      </c>
      <c r="X8" s="11">
        <v>4184</v>
      </c>
      <c r="Y8" s="12">
        <f t="shared" si="2"/>
        <v>1092663.78</v>
      </c>
      <c r="Z8" s="11">
        <v>1048285.78</v>
      </c>
      <c r="AA8" s="11">
        <v>0</v>
      </c>
      <c r="AB8" s="11">
        <v>0</v>
      </c>
      <c r="AC8" s="11">
        <v>40194</v>
      </c>
      <c r="AD8" s="11">
        <v>1457</v>
      </c>
      <c r="AE8" s="11">
        <f t="shared" si="3"/>
        <v>497.64</v>
      </c>
      <c r="AF8" s="12">
        <f t="shared" si="4"/>
        <v>1088977.42</v>
      </c>
      <c r="AG8" s="12">
        <v>1048285.78</v>
      </c>
      <c r="AH8" s="12">
        <v>0</v>
      </c>
      <c r="AI8" s="12">
        <v>0</v>
      </c>
      <c r="AJ8" s="12">
        <v>42560.2</v>
      </c>
      <c r="AK8" s="12">
        <f t="shared" si="5"/>
        <v>1090845.98</v>
      </c>
      <c r="AL8" s="12">
        <f>+Y8+AF8+AK8</f>
        <v>3272487.18</v>
      </c>
      <c r="AM8" s="18">
        <f>+F8+K8+S8+AL8</f>
        <v>11214930.09</v>
      </c>
    </row>
    <row r="9" spans="1:40" ht="21" customHeight="1">
      <c r="A9" s="13">
        <v>30</v>
      </c>
      <c r="B9" s="13" t="s">
        <v>56</v>
      </c>
      <c r="C9" s="13" t="s">
        <v>57</v>
      </c>
      <c r="D9" s="19" t="s">
        <v>58</v>
      </c>
      <c r="E9" s="13">
        <v>4532388</v>
      </c>
      <c r="F9" s="15">
        <v>42137.43</v>
      </c>
      <c r="G9" s="16">
        <v>12380086.460000001</v>
      </c>
      <c r="H9" s="16">
        <v>3895771.98</v>
      </c>
      <c r="I9" s="16">
        <v>0</v>
      </c>
      <c r="J9" s="16">
        <v>2981641.63</v>
      </c>
      <c r="K9" s="17">
        <f t="shared" si="0"/>
        <v>19257500.07</v>
      </c>
      <c r="L9" s="11">
        <v>4762791.84</v>
      </c>
      <c r="M9" s="11">
        <v>612469.62</v>
      </c>
      <c r="N9" s="11">
        <v>0</v>
      </c>
      <c r="O9" s="11">
        <v>1413674</v>
      </c>
      <c r="P9" s="11">
        <v>0</v>
      </c>
      <c r="Q9" s="11">
        <v>0</v>
      </c>
      <c r="R9" s="11">
        <v>1413674</v>
      </c>
      <c r="S9" s="12">
        <f t="shared" si="1"/>
        <v>6788935.46</v>
      </c>
      <c r="T9" s="11">
        <f>1583839.71666667+832622.78</f>
        <v>2416462.4966666698</v>
      </c>
      <c r="U9" s="11">
        <v>306234.81</v>
      </c>
      <c r="V9" s="11">
        <v>0</v>
      </c>
      <c r="W9" s="11">
        <v>470791.66666666669</v>
      </c>
      <c r="X9" s="11">
        <v>81940.33</v>
      </c>
      <c r="Y9" s="12">
        <f t="shared" si="2"/>
        <v>3275429.3033333365</v>
      </c>
      <c r="Z9" s="11">
        <v>2342307.3666666667</v>
      </c>
      <c r="AA9" s="11">
        <v>944547.03</v>
      </c>
      <c r="AB9" s="11">
        <v>0</v>
      </c>
      <c r="AC9" s="11">
        <v>470791.66666666669</v>
      </c>
      <c r="AD9" s="11">
        <v>154793.32999999999</v>
      </c>
      <c r="AE9" s="11">
        <f t="shared" si="3"/>
        <v>52870.3</v>
      </c>
      <c r="AF9" s="12">
        <f t="shared" si="4"/>
        <v>3810516.3633333328</v>
      </c>
      <c r="AG9" s="12">
        <f>2082176.01+488411.65</f>
        <v>2570587.66</v>
      </c>
      <c r="AH9" s="12">
        <v>944547.02999999991</v>
      </c>
      <c r="AI9" s="12">
        <v>0</v>
      </c>
      <c r="AJ9" s="12">
        <v>489290.85</v>
      </c>
      <c r="AK9" s="12">
        <f t="shared" si="5"/>
        <v>4004425.54</v>
      </c>
      <c r="AL9" s="12">
        <f>+Y9+AF9+AK9</f>
        <v>11090371.206666671</v>
      </c>
      <c r="AM9" s="18">
        <f>+F9+K9+S9+AL9</f>
        <v>37178944.166666672</v>
      </c>
    </row>
    <row r="10" spans="1:40" ht="30">
      <c r="A10" s="13">
        <v>36</v>
      </c>
      <c r="B10" s="13" t="s">
        <v>59</v>
      </c>
      <c r="C10" s="13" t="s">
        <v>60</v>
      </c>
      <c r="D10" s="19" t="s">
        <v>61</v>
      </c>
      <c r="E10" s="13">
        <v>4505421</v>
      </c>
      <c r="F10" s="15">
        <v>0</v>
      </c>
      <c r="G10" s="16">
        <v>4685510.28</v>
      </c>
      <c r="H10" s="16">
        <v>0</v>
      </c>
      <c r="I10" s="16">
        <v>0</v>
      </c>
      <c r="J10" s="16">
        <v>1764925.2000000002</v>
      </c>
      <c r="K10" s="17">
        <f t="shared" si="0"/>
        <v>6450435.4800000004</v>
      </c>
      <c r="L10" s="11">
        <v>2711024.71</v>
      </c>
      <c r="M10" s="11">
        <v>0</v>
      </c>
      <c r="N10" s="11">
        <v>0</v>
      </c>
      <c r="O10" s="11">
        <v>817152</v>
      </c>
      <c r="P10" s="11">
        <v>0</v>
      </c>
      <c r="Q10" s="11">
        <v>0</v>
      </c>
      <c r="R10" s="11">
        <v>817152</v>
      </c>
      <c r="S10" s="12">
        <f t="shared" si="1"/>
        <v>3528176.71</v>
      </c>
      <c r="T10" s="11">
        <v>903674.9</v>
      </c>
      <c r="U10" s="11">
        <v>0</v>
      </c>
      <c r="V10" s="11">
        <v>0</v>
      </c>
      <c r="W10" s="11">
        <v>272384</v>
      </c>
      <c r="X10" s="11">
        <v>64621</v>
      </c>
      <c r="Y10" s="12">
        <f t="shared" si="2"/>
        <v>1240679.8999999999</v>
      </c>
      <c r="Z10" s="11">
        <v>903674.90333333332</v>
      </c>
      <c r="AA10" s="11">
        <v>0</v>
      </c>
      <c r="AB10" s="11">
        <v>0</v>
      </c>
      <c r="AC10" s="11">
        <v>272384</v>
      </c>
      <c r="AD10" s="11">
        <v>142272</v>
      </c>
      <c r="AE10" s="11">
        <f t="shared" si="3"/>
        <v>48593.58</v>
      </c>
      <c r="AF10" s="12">
        <f t="shared" si="4"/>
        <v>1224652.4833333334</v>
      </c>
      <c r="AG10" s="12">
        <v>1031913.8399999999</v>
      </c>
      <c r="AH10" s="12">
        <v>0</v>
      </c>
      <c r="AI10" s="12">
        <v>0</v>
      </c>
      <c r="AJ10" s="12">
        <v>307888.35000000003</v>
      </c>
      <c r="AK10" s="12">
        <f t="shared" si="5"/>
        <v>1339802.19</v>
      </c>
      <c r="AL10" s="12">
        <f>+Y10+AF10+AK10</f>
        <v>3805134.5733333332</v>
      </c>
      <c r="AM10" s="18">
        <f>+F10+K10+S10+AL10</f>
        <v>13783746.763333336</v>
      </c>
    </row>
    <row r="11" spans="1:40" ht="30">
      <c r="A11" s="13">
        <v>10</v>
      </c>
      <c r="B11" s="13" t="s">
        <v>62</v>
      </c>
      <c r="C11" s="13" t="s">
        <v>63</v>
      </c>
      <c r="D11" s="19" t="s">
        <v>64</v>
      </c>
      <c r="E11" s="13">
        <v>4283333</v>
      </c>
      <c r="F11" s="15">
        <v>0</v>
      </c>
      <c r="G11" s="16">
        <v>0</v>
      </c>
      <c r="H11" s="16">
        <v>17519659.789999999</v>
      </c>
      <c r="I11" s="16">
        <v>0</v>
      </c>
      <c r="J11" s="16">
        <v>125282.46419999999</v>
      </c>
      <c r="K11" s="17">
        <f t="shared" si="0"/>
        <v>17644942.2542</v>
      </c>
      <c r="L11" s="11">
        <v>0</v>
      </c>
      <c r="M11" s="11">
        <v>9198849.5700000003</v>
      </c>
      <c r="N11" s="11">
        <v>0</v>
      </c>
      <c r="O11" s="11">
        <v>81001</v>
      </c>
      <c r="P11" s="11">
        <v>0</v>
      </c>
      <c r="Q11" s="11">
        <v>0</v>
      </c>
      <c r="R11" s="11">
        <v>81001</v>
      </c>
      <c r="S11" s="12">
        <f t="shared" si="1"/>
        <v>9279850.5700000003</v>
      </c>
      <c r="T11" s="11">
        <v>0</v>
      </c>
      <c r="U11" s="11">
        <v>3066283.19</v>
      </c>
      <c r="V11" s="11">
        <v>0</v>
      </c>
      <c r="W11" s="11">
        <v>38952.31</v>
      </c>
      <c r="X11" s="11">
        <v>3034.69</v>
      </c>
      <c r="Y11" s="12">
        <f t="shared" si="2"/>
        <v>3108270.19</v>
      </c>
      <c r="Z11" s="11">
        <v>0</v>
      </c>
      <c r="AA11" s="11">
        <v>3066283.19</v>
      </c>
      <c r="AB11" s="11">
        <v>0</v>
      </c>
      <c r="AC11" s="11">
        <v>38952.31</v>
      </c>
      <c r="AD11" s="11">
        <v>36323.69</v>
      </c>
      <c r="AE11" s="11">
        <f t="shared" si="3"/>
        <v>12406.51</v>
      </c>
      <c r="AF11" s="12">
        <f t="shared" si="4"/>
        <v>3117642.01</v>
      </c>
      <c r="AG11" s="12">
        <v>0</v>
      </c>
      <c r="AH11" s="12">
        <v>3066283.19</v>
      </c>
      <c r="AI11" s="12">
        <v>0</v>
      </c>
      <c r="AJ11" s="12">
        <v>38952.31</v>
      </c>
      <c r="AK11" s="12">
        <f t="shared" si="5"/>
        <v>3105235.5</v>
      </c>
      <c r="AL11" s="12">
        <f>+Y11+AF11+AK11</f>
        <v>9331147.6999999993</v>
      </c>
      <c r="AM11" s="18">
        <f>+F11+K11+S11+AL11</f>
        <v>36255940.5242</v>
      </c>
    </row>
    <row r="12" spans="1:40" ht="30">
      <c r="A12" s="13">
        <v>27</v>
      </c>
      <c r="B12" s="13" t="s">
        <v>65</v>
      </c>
      <c r="C12" s="13" t="s">
        <v>66</v>
      </c>
      <c r="D12" s="19" t="s">
        <v>67</v>
      </c>
      <c r="E12" s="13">
        <v>4505367</v>
      </c>
      <c r="F12" s="15">
        <v>0</v>
      </c>
      <c r="G12" s="16">
        <v>19945805.969999999</v>
      </c>
      <c r="H12" s="16">
        <v>0</v>
      </c>
      <c r="I12" s="16">
        <v>0</v>
      </c>
      <c r="J12" s="16">
        <v>4206494.7</v>
      </c>
      <c r="K12" s="17">
        <f t="shared" si="0"/>
        <v>24152300.669999998</v>
      </c>
      <c r="L12" s="11">
        <v>10004821.07</v>
      </c>
      <c r="M12" s="11">
        <v>0</v>
      </c>
      <c r="N12" s="11">
        <v>0</v>
      </c>
      <c r="O12" s="11">
        <v>1787570</v>
      </c>
      <c r="P12" s="11">
        <v>0</v>
      </c>
      <c r="Q12" s="11">
        <v>0</v>
      </c>
      <c r="R12" s="11">
        <v>1787570</v>
      </c>
      <c r="S12" s="12">
        <f t="shared" si="1"/>
        <v>11792391.07</v>
      </c>
      <c r="T12" s="11">
        <v>3331203.4933333336</v>
      </c>
      <c r="U12" s="11">
        <v>0</v>
      </c>
      <c r="V12" s="11">
        <v>0</v>
      </c>
      <c r="W12" s="11">
        <v>594546.66666666663</v>
      </c>
      <c r="X12" s="11">
        <v>234717.33</v>
      </c>
      <c r="Y12" s="12">
        <f t="shared" si="2"/>
        <v>4160467.49</v>
      </c>
      <c r="Z12" s="11">
        <v>3331203.4933333336</v>
      </c>
      <c r="AA12" s="11">
        <v>0</v>
      </c>
      <c r="AB12" s="11">
        <v>0</v>
      </c>
      <c r="AC12" s="11">
        <v>594546.66666666663</v>
      </c>
      <c r="AD12" s="11">
        <v>228590.33</v>
      </c>
      <c r="AE12" s="11">
        <f t="shared" si="3"/>
        <v>78075.960000000006</v>
      </c>
      <c r="AF12" s="12">
        <f t="shared" si="4"/>
        <v>4003826.12</v>
      </c>
      <c r="AG12" s="12">
        <v>4816869.8099999996</v>
      </c>
      <c r="AH12" s="12">
        <v>0</v>
      </c>
      <c r="AI12" s="12">
        <v>0</v>
      </c>
      <c r="AJ12" s="12">
        <v>707008</v>
      </c>
      <c r="AK12" s="12">
        <f t="shared" si="5"/>
        <v>5523877.8099999996</v>
      </c>
      <c r="AL12" s="12">
        <f>+Y12+AF12+AK12</f>
        <v>13688171.42</v>
      </c>
      <c r="AM12" s="18">
        <f>+F12+K12+S12+AL12</f>
        <v>49632863.159999996</v>
      </c>
    </row>
    <row r="13" spans="1:40" ht="30">
      <c r="A13" s="13">
        <v>8</v>
      </c>
      <c r="B13" s="13" t="s">
        <v>68</v>
      </c>
      <c r="C13" s="13" t="s">
        <v>69</v>
      </c>
      <c r="D13" s="19" t="s">
        <v>70</v>
      </c>
      <c r="E13" s="13">
        <v>4203490</v>
      </c>
      <c r="F13" s="15">
        <v>1020.8699999999953</v>
      </c>
      <c r="G13" s="16">
        <v>18985400.34</v>
      </c>
      <c r="H13" s="16">
        <v>2480551.7999999998</v>
      </c>
      <c r="I13" s="16">
        <v>0</v>
      </c>
      <c r="J13" s="16">
        <v>1234850.5999999999</v>
      </c>
      <c r="K13" s="17">
        <f t="shared" si="0"/>
        <v>22700802.740000002</v>
      </c>
      <c r="L13" s="11">
        <v>11849569.43</v>
      </c>
      <c r="M13" s="11">
        <v>1417152.81</v>
      </c>
      <c r="N13" s="11">
        <v>0</v>
      </c>
      <c r="O13" s="11">
        <v>527086</v>
      </c>
      <c r="P13" s="11">
        <v>0</v>
      </c>
      <c r="Q13" s="11">
        <v>0</v>
      </c>
      <c r="R13" s="11">
        <v>527086</v>
      </c>
      <c r="S13" s="12">
        <f t="shared" si="1"/>
        <v>13793808.24</v>
      </c>
      <c r="T13" s="11">
        <v>3962081.6633333336</v>
      </c>
      <c r="U13" s="11">
        <v>472384.27</v>
      </c>
      <c r="V13" s="11">
        <v>0</v>
      </c>
      <c r="W13" s="11">
        <v>174654.33333333334</v>
      </c>
      <c r="X13" s="11">
        <v>0</v>
      </c>
      <c r="Y13" s="12">
        <f t="shared" si="2"/>
        <v>4609120.2666666666</v>
      </c>
      <c r="Z13" s="11">
        <v>3962081.6633333336</v>
      </c>
      <c r="AA13" s="11">
        <v>472384.27</v>
      </c>
      <c r="AB13" s="11">
        <v>0</v>
      </c>
      <c r="AC13" s="11">
        <v>174654.33333333334</v>
      </c>
      <c r="AD13" s="11">
        <v>0</v>
      </c>
      <c r="AE13" s="11">
        <f t="shared" si="3"/>
        <v>0</v>
      </c>
      <c r="AF13" s="12">
        <f t="shared" si="4"/>
        <v>4609120.2666666666</v>
      </c>
      <c r="AG13" s="12">
        <v>4465349.03</v>
      </c>
      <c r="AH13" s="12">
        <v>472384.27</v>
      </c>
      <c r="AI13" s="12">
        <v>0</v>
      </c>
      <c r="AJ13" s="12">
        <v>217943.4</v>
      </c>
      <c r="AK13" s="12">
        <f t="shared" si="5"/>
        <v>5155676.7000000011</v>
      </c>
      <c r="AL13" s="12">
        <f>+Y13+AF13+AK13</f>
        <v>14373917.233333334</v>
      </c>
      <c r="AM13" s="18">
        <f>+F13+K13+S13+AL13</f>
        <v>50869549.083333336</v>
      </c>
    </row>
    <row r="14" spans="1:40" ht="30">
      <c r="A14" s="13">
        <v>9</v>
      </c>
      <c r="B14" s="13" t="s">
        <v>71</v>
      </c>
      <c r="C14" s="13" t="s">
        <v>72</v>
      </c>
      <c r="D14" s="19" t="s">
        <v>73</v>
      </c>
      <c r="E14" s="13">
        <v>4203881</v>
      </c>
      <c r="F14" s="15">
        <v>116017.13</v>
      </c>
      <c r="G14" s="16">
        <v>30782421.740000002</v>
      </c>
      <c r="H14" s="16">
        <v>1811803.26</v>
      </c>
      <c r="I14" s="16">
        <v>0</v>
      </c>
      <c r="J14" s="16">
        <v>2333668</v>
      </c>
      <c r="K14" s="17">
        <f t="shared" si="0"/>
        <v>34927893</v>
      </c>
      <c r="L14" s="11">
        <v>16711909.34</v>
      </c>
      <c r="M14" s="11">
        <v>905364.11999999988</v>
      </c>
      <c r="N14" s="11">
        <v>0</v>
      </c>
      <c r="O14" s="11">
        <v>1052481</v>
      </c>
      <c r="P14" s="11">
        <v>0</v>
      </c>
      <c r="Q14" s="11">
        <v>0</v>
      </c>
      <c r="R14" s="11">
        <v>1052481</v>
      </c>
      <c r="S14" s="12">
        <f t="shared" si="1"/>
        <v>18669754.460000001</v>
      </c>
      <c r="T14" s="11">
        <v>5562025.4400000004</v>
      </c>
      <c r="U14" s="11">
        <v>263225.34000000003</v>
      </c>
      <c r="V14" s="11">
        <v>0</v>
      </c>
      <c r="W14" s="11">
        <v>351407.33333333331</v>
      </c>
      <c r="X14" s="11">
        <v>69308.67</v>
      </c>
      <c r="Y14" s="12">
        <f t="shared" si="2"/>
        <v>6245966.7833333332</v>
      </c>
      <c r="Z14" s="11">
        <v>5562025.4400000004</v>
      </c>
      <c r="AA14" s="11">
        <v>263225.34000000003</v>
      </c>
      <c r="AB14" s="11">
        <v>0</v>
      </c>
      <c r="AC14" s="11">
        <v>351407.33333333331</v>
      </c>
      <c r="AD14" s="11">
        <v>99961.67</v>
      </c>
      <c r="AE14" s="11">
        <f t="shared" si="3"/>
        <v>34142.32</v>
      </c>
      <c r="AF14" s="12">
        <f t="shared" si="4"/>
        <v>6210800.4333333336</v>
      </c>
      <c r="AG14" s="12">
        <v>5562025.4400000004</v>
      </c>
      <c r="AH14" s="12">
        <v>301788.03999999998</v>
      </c>
      <c r="AI14" s="12">
        <v>0</v>
      </c>
      <c r="AJ14" s="12">
        <v>428459</v>
      </c>
      <c r="AK14" s="12">
        <f t="shared" si="5"/>
        <v>6292272.4800000004</v>
      </c>
      <c r="AL14" s="12">
        <f>+Y14+AF14+AK14</f>
        <v>18749039.696666665</v>
      </c>
      <c r="AM14" s="18">
        <f>+F14+K14+S14+AL14</f>
        <v>72462704.286666662</v>
      </c>
    </row>
    <row r="15" spans="1:40" ht="30">
      <c r="A15" s="13">
        <v>28</v>
      </c>
      <c r="B15" s="20" t="s">
        <v>74</v>
      </c>
      <c r="C15" s="20" t="s">
        <v>75</v>
      </c>
      <c r="D15" s="19" t="s">
        <v>76</v>
      </c>
      <c r="E15" s="13">
        <v>4283759</v>
      </c>
      <c r="F15" s="15">
        <v>205929.96000000002</v>
      </c>
      <c r="G15" s="16">
        <v>13037521.969999999</v>
      </c>
      <c r="H15" s="16">
        <v>329974.27494999993</v>
      </c>
      <c r="I15" s="16">
        <v>0</v>
      </c>
      <c r="J15" s="16">
        <v>2702243.0199999996</v>
      </c>
      <c r="K15" s="17">
        <f t="shared" si="0"/>
        <v>16069739.264949998</v>
      </c>
      <c r="L15" s="11">
        <v>6754459.9400000004</v>
      </c>
      <c r="M15" s="11">
        <v>39626.639999999999</v>
      </c>
      <c r="N15" s="11">
        <v>0</v>
      </c>
      <c r="O15" s="11">
        <v>1364326</v>
      </c>
      <c r="P15" s="11">
        <v>0</v>
      </c>
      <c r="Q15" s="11">
        <v>0</v>
      </c>
      <c r="R15" s="11">
        <v>1364326</v>
      </c>
      <c r="S15" s="12">
        <f t="shared" si="1"/>
        <v>8158412.5800000001</v>
      </c>
      <c r="T15" s="11">
        <v>2254297.1300000004</v>
      </c>
      <c r="U15" s="11">
        <v>101042.22</v>
      </c>
      <c r="V15" s="11">
        <v>0</v>
      </c>
      <c r="W15" s="11">
        <v>455524.66666666669</v>
      </c>
      <c r="X15" s="11">
        <v>84909.33</v>
      </c>
      <c r="Y15" s="12">
        <f t="shared" si="2"/>
        <v>2895773.3466666671</v>
      </c>
      <c r="Z15" s="11">
        <v>2254297.1300000004</v>
      </c>
      <c r="AA15" s="11">
        <v>101042.22</v>
      </c>
      <c r="AB15" s="11">
        <v>0</v>
      </c>
      <c r="AC15" s="11">
        <v>455524.66666666669</v>
      </c>
      <c r="AD15" s="11">
        <v>41634.33</v>
      </c>
      <c r="AE15" s="11">
        <f t="shared" si="3"/>
        <v>14220.38</v>
      </c>
      <c r="AF15" s="12">
        <f t="shared" si="4"/>
        <v>2825084.396666667</v>
      </c>
      <c r="AG15" s="12">
        <v>2602428.85</v>
      </c>
      <c r="AH15" s="12">
        <v>101042.22</v>
      </c>
      <c r="AI15" s="12">
        <v>0</v>
      </c>
      <c r="AJ15" s="12">
        <v>470290.67</v>
      </c>
      <c r="AK15" s="12">
        <f t="shared" si="5"/>
        <v>3173761.74</v>
      </c>
      <c r="AL15" s="12">
        <f>+Y15+AF15+AK15</f>
        <v>8894619.4833333343</v>
      </c>
      <c r="AM15" s="18">
        <f>+F15+K15+S15+AL15</f>
        <v>33328701.288283333</v>
      </c>
    </row>
    <row r="16" spans="1:40" ht="30">
      <c r="A16" s="13">
        <v>29</v>
      </c>
      <c r="B16" s="20" t="s">
        <v>77</v>
      </c>
      <c r="C16" s="20" t="s">
        <v>78</v>
      </c>
      <c r="D16" s="19" t="s">
        <v>79</v>
      </c>
      <c r="E16" s="13">
        <v>4203938</v>
      </c>
      <c r="F16" s="15">
        <v>0</v>
      </c>
      <c r="G16" s="16">
        <v>6209380.8599999994</v>
      </c>
      <c r="H16" s="16">
        <v>1023445.64</v>
      </c>
      <c r="I16" s="16">
        <v>0</v>
      </c>
      <c r="J16" s="16">
        <v>2212682.63</v>
      </c>
      <c r="K16" s="17">
        <f t="shared" si="0"/>
        <v>9445509.129999999</v>
      </c>
      <c r="L16" s="11">
        <v>3558508.27</v>
      </c>
      <c r="M16" s="11">
        <v>499757.14999999997</v>
      </c>
      <c r="N16" s="11">
        <v>0</v>
      </c>
      <c r="O16" s="11">
        <v>1096145</v>
      </c>
      <c r="P16" s="11">
        <v>0</v>
      </c>
      <c r="Q16" s="11">
        <v>0</v>
      </c>
      <c r="R16" s="11">
        <v>1096145</v>
      </c>
      <c r="S16" s="12">
        <f t="shared" si="1"/>
        <v>5154410.42</v>
      </c>
      <c r="T16" s="11">
        <v>1961093.28</v>
      </c>
      <c r="U16" s="11">
        <v>239540.7</v>
      </c>
      <c r="V16" s="11">
        <v>0</v>
      </c>
      <c r="W16" s="11">
        <v>365656.66666666669</v>
      </c>
      <c r="X16" s="11">
        <v>103665.33</v>
      </c>
      <c r="Y16" s="12">
        <f t="shared" si="2"/>
        <v>2669955.9766666666</v>
      </c>
      <c r="Z16" s="11">
        <v>1961093.28</v>
      </c>
      <c r="AA16" s="11">
        <v>239540.7</v>
      </c>
      <c r="AB16" s="11">
        <v>0</v>
      </c>
      <c r="AC16" s="11">
        <v>365656.66666666669</v>
      </c>
      <c r="AD16" s="11">
        <v>108105.33</v>
      </c>
      <c r="AE16" s="11">
        <f t="shared" si="3"/>
        <v>36923.82</v>
      </c>
      <c r="AF16" s="12">
        <f t="shared" si="4"/>
        <v>2603214.4666666663</v>
      </c>
      <c r="AG16" s="12">
        <v>1961093.2799999998</v>
      </c>
      <c r="AH16" s="12">
        <v>239540.7</v>
      </c>
      <c r="AI16" s="12">
        <v>0</v>
      </c>
      <c r="AJ16" s="12">
        <v>369493.47</v>
      </c>
      <c r="AK16" s="12">
        <f t="shared" si="5"/>
        <v>2570127.4500000002</v>
      </c>
      <c r="AL16" s="12">
        <f>+Y16+AF16+AK16</f>
        <v>7843297.8933333335</v>
      </c>
      <c r="AM16" s="18">
        <f>+F16+K16+S16+AL16</f>
        <v>22443217.443333331</v>
      </c>
    </row>
    <row r="17" spans="1:39" ht="45">
      <c r="A17" s="13">
        <v>32</v>
      </c>
      <c r="B17" s="13" t="s">
        <v>80</v>
      </c>
      <c r="C17" s="13" t="s">
        <v>81</v>
      </c>
      <c r="D17" s="19" t="s">
        <v>82</v>
      </c>
      <c r="E17" s="13">
        <v>4265990</v>
      </c>
      <c r="F17" s="15">
        <v>22605.61</v>
      </c>
      <c r="G17" s="16">
        <v>5781686.1200000001</v>
      </c>
      <c r="H17" s="16">
        <v>0</v>
      </c>
      <c r="I17" s="16">
        <v>0</v>
      </c>
      <c r="J17" s="16">
        <v>751303.45</v>
      </c>
      <c r="K17" s="17">
        <f t="shared" si="0"/>
        <v>6532989.5700000003</v>
      </c>
      <c r="L17" s="11">
        <v>3041242.35</v>
      </c>
      <c r="M17" s="11">
        <v>0</v>
      </c>
      <c r="N17" s="11">
        <v>0</v>
      </c>
      <c r="O17" s="11">
        <v>412464</v>
      </c>
      <c r="P17" s="11">
        <v>0</v>
      </c>
      <c r="Q17" s="11">
        <v>0</v>
      </c>
      <c r="R17" s="11">
        <v>412464</v>
      </c>
      <c r="S17" s="12">
        <f t="shared" si="1"/>
        <v>3453706.35</v>
      </c>
      <c r="T17" s="11">
        <f>1013747.45+107153.09</f>
        <v>1120900.54</v>
      </c>
      <c r="U17" s="11">
        <v>0</v>
      </c>
      <c r="V17" s="11">
        <v>0</v>
      </c>
      <c r="W17" s="11">
        <v>133911.51999999999</v>
      </c>
      <c r="X17" s="11">
        <v>7404.48</v>
      </c>
      <c r="Y17" s="12">
        <f t="shared" si="2"/>
        <v>1262216.54</v>
      </c>
      <c r="Z17" s="11">
        <v>1013747.45</v>
      </c>
      <c r="AA17" s="11">
        <v>0</v>
      </c>
      <c r="AB17" s="11">
        <v>0</v>
      </c>
      <c r="AC17" s="11">
        <v>133911.51999999999</v>
      </c>
      <c r="AD17" s="11">
        <v>22923.48</v>
      </c>
      <c r="AE17" s="11">
        <f t="shared" si="3"/>
        <v>7829.61</v>
      </c>
      <c r="AF17" s="12">
        <f t="shared" si="4"/>
        <v>1155488.58</v>
      </c>
      <c r="AG17" s="12">
        <f>1013747.45+253436.87</f>
        <v>1267184.3199999998</v>
      </c>
      <c r="AH17" s="12">
        <v>0</v>
      </c>
      <c r="AI17" s="12">
        <v>0</v>
      </c>
      <c r="AJ17" s="12">
        <v>133911.51999999999</v>
      </c>
      <c r="AK17" s="12">
        <f t="shared" si="5"/>
        <v>1401095.8399999999</v>
      </c>
      <c r="AL17" s="12">
        <f>+Y17+AF17+AK17</f>
        <v>3818800.96</v>
      </c>
      <c r="AM17" s="18">
        <f>+F17+K17+S17+AL17</f>
        <v>13828102.490000002</v>
      </c>
    </row>
    <row r="18" spans="1:39" ht="45">
      <c r="A18" s="13">
        <v>24</v>
      </c>
      <c r="B18" s="13" t="s">
        <v>83</v>
      </c>
      <c r="C18" s="13" t="s">
        <v>84</v>
      </c>
      <c r="D18" s="19" t="s">
        <v>85</v>
      </c>
      <c r="E18" s="13">
        <v>4203628</v>
      </c>
      <c r="F18" s="15">
        <v>0</v>
      </c>
      <c r="G18" s="16">
        <v>27376607.630000003</v>
      </c>
      <c r="H18" s="16">
        <v>0</v>
      </c>
      <c r="I18" s="16">
        <v>0</v>
      </c>
      <c r="J18" s="16">
        <v>2462403.98</v>
      </c>
      <c r="K18" s="17">
        <f t="shared" si="0"/>
        <v>29839011.610000003</v>
      </c>
      <c r="L18" s="11">
        <v>12572097.529999999</v>
      </c>
      <c r="M18" s="11">
        <v>0</v>
      </c>
      <c r="N18" s="11">
        <v>0</v>
      </c>
      <c r="O18" s="11">
        <v>1153205</v>
      </c>
      <c r="P18" s="11">
        <v>0</v>
      </c>
      <c r="Q18" s="11">
        <v>0</v>
      </c>
      <c r="R18" s="11">
        <v>1153205</v>
      </c>
      <c r="S18" s="12">
        <f t="shared" si="1"/>
        <v>13725302.529999999</v>
      </c>
      <c r="T18" s="11">
        <f>4188283.42+409560.51</f>
        <v>4597843.93</v>
      </c>
      <c r="U18" s="11">
        <v>0</v>
      </c>
      <c r="V18" s="11">
        <v>0</v>
      </c>
      <c r="W18" s="11">
        <v>390836.86199999979</v>
      </c>
      <c r="X18" s="11">
        <v>142351.14000000001</v>
      </c>
      <c r="Y18" s="12">
        <f t="shared" si="2"/>
        <v>5131031.9319999991</v>
      </c>
      <c r="Z18" s="11">
        <v>4606714.8866666667</v>
      </c>
      <c r="AA18" s="11">
        <v>0</v>
      </c>
      <c r="AB18" s="11">
        <v>0</v>
      </c>
      <c r="AC18" s="11">
        <v>390836.86199999979</v>
      </c>
      <c r="AD18" s="11">
        <v>179800.14</v>
      </c>
      <c r="AE18" s="11">
        <f t="shared" si="3"/>
        <v>61411.47</v>
      </c>
      <c r="AF18" s="12">
        <f t="shared" si="4"/>
        <v>5058963.2186666662</v>
      </c>
      <c r="AG18" s="12">
        <f>5058175.8+1186485.68577738</f>
        <v>6244661.4857773799</v>
      </c>
      <c r="AH18" s="12">
        <v>0</v>
      </c>
      <c r="AI18" s="12">
        <v>0</v>
      </c>
      <c r="AJ18" s="12">
        <v>440345.17</v>
      </c>
      <c r="AK18" s="12">
        <f t="shared" si="5"/>
        <v>6685006.6557773799</v>
      </c>
      <c r="AL18" s="12">
        <f>+Y18+AF18+AK18</f>
        <v>16875001.806444045</v>
      </c>
      <c r="AM18" s="18">
        <f>+F18+K18+S18+AL18</f>
        <v>60439315.946444049</v>
      </c>
    </row>
    <row r="19" spans="1:39" ht="38.25" customHeight="1">
      <c r="A19" s="13">
        <v>6</v>
      </c>
      <c r="B19" s="13" t="s">
        <v>86</v>
      </c>
      <c r="C19" s="13" t="s">
        <v>87</v>
      </c>
      <c r="D19" s="19" t="s">
        <v>88</v>
      </c>
      <c r="E19" s="13">
        <v>4283929</v>
      </c>
      <c r="F19" s="15">
        <v>138859.12000000011</v>
      </c>
      <c r="G19" s="16">
        <v>61797733.969999999</v>
      </c>
      <c r="H19" s="16">
        <v>936625.20000000007</v>
      </c>
      <c r="I19" s="16">
        <v>0</v>
      </c>
      <c r="J19" s="16">
        <v>13139295.050000001</v>
      </c>
      <c r="K19" s="17">
        <f t="shared" si="0"/>
        <v>75873654.219999999</v>
      </c>
      <c r="L19" s="11">
        <v>27397384.859999999</v>
      </c>
      <c r="M19" s="11">
        <v>514715.92000000004</v>
      </c>
      <c r="N19" s="11">
        <v>0</v>
      </c>
      <c r="O19" s="11">
        <v>6614196.5099999998</v>
      </c>
      <c r="P19" s="11"/>
      <c r="Q19" s="11">
        <v>704608.50999999978</v>
      </c>
      <c r="R19" s="11">
        <v>5909588</v>
      </c>
      <c r="S19" s="12">
        <f t="shared" si="1"/>
        <v>33821688.780000001</v>
      </c>
      <c r="T19" s="11">
        <v>9099871.8466666657</v>
      </c>
      <c r="U19" s="11">
        <v>171532.60666666669</v>
      </c>
      <c r="V19" s="11">
        <v>0</v>
      </c>
      <c r="W19" s="11">
        <v>1967499.6666666667</v>
      </c>
      <c r="X19" s="11">
        <v>368816.33</v>
      </c>
      <c r="Y19" s="12">
        <f t="shared" si="2"/>
        <v>11607720.449999999</v>
      </c>
      <c r="Z19" s="11">
        <v>9099871.8466666657</v>
      </c>
      <c r="AA19" s="11">
        <v>171532.60666666669</v>
      </c>
      <c r="AB19" s="11">
        <v>0</v>
      </c>
      <c r="AC19" s="11">
        <v>1967499.6666666667</v>
      </c>
      <c r="AD19" s="11">
        <v>278744.33</v>
      </c>
      <c r="AE19" s="11">
        <f t="shared" si="3"/>
        <v>95206.27</v>
      </c>
      <c r="AF19" s="12">
        <f t="shared" si="4"/>
        <v>11334110.389999999</v>
      </c>
      <c r="AG19" s="12">
        <v>14265193.010000002</v>
      </c>
      <c r="AH19" s="12">
        <v>331021.61</v>
      </c>
      <c r="AI19" s="12">
        <v>0</v>
      </c>
      <c r="AJ19" s="12">
        <v>2204732.17</v>
      </c>
      <c r="AK19" s="12">
        <f t="shared" si="5"/>
        <v>16800946.789999999</v>
      </c>
      <c r="AL19" s="12">
        <f>+Y19+AF19+AK19</f>
        <v>39742777.629999995</v>
      </c>
      <c r="AM19" s="18">
        <f>+F19+K19+S19+AL19</f>
        <v>149576979.75</v>
      </c>
    </row>
    <row r="20" spans="1:39">
      <c r="A20" s="13">
        <v>35</v>
      </c>
      <c r="B20" s="13" t="s">
        <v>89</v>
      </c>
      <c r="C20" s="13" t="s">
        <v>90</v>
      </c>
      <c r="D20" s="19" t="s">
        <v>91</v>
      </c>
      <c r="E20" s="13">
        <v>4204003</v>
      </c>
      <c r="F20" s="15">
        <v>0</v>
      </c>
      <c r="G20" s="16">
        <v>101335795.62</v>
      </c>
      <c r="H20" s="16">
        <v>714674.5</v>
      </c>
      <c r="I20" s="16">
        <v>0</v>
      </c>
      <c r="J20" s="16">
        <v>14916952.639999999</v>
      </c>
      <c r="K20" s="17">
        <f t="shared" si="0"/>
        <v>116967422.76000001</v>
      </c>
      <c r="L20" s="11">
        <v>56037096.409999996</v>
      </c>
      <c r="M20" s="11">
        <v>418497.02999999997</v>
      </c>
      <c r="N20" s="11">
        <v>0</v>
      </c>
      <c r="O20" s="11">
        <v>7847347</v>
      </c>
      <c r="P20" s="11">
        <v>0</v>
      </c>
      <c r="Q20" s="11">
        <v>0</v>
      </c>
      <c r="R20" s="11">
        <v>7847347</v>
      </c>
      <c r="S20" s="12">
        <f t="shared" si="1"/>
        <v>64302940.439999998</v>
      </c>
      <c r="T20" s="11">
        <f>18131785.76+1618159.66</f>
        <v>19749945.420000002</v>
      </c>
      <c r="U20" s="11">
        <v>139534.00333333333</v>
      </c>
      <c r="V20" s="11">
        <v>0</v>
      </c>
      <c r="W20" s="11">
        <v>2514583.27</v>
      </c>
      <c r="X20" s="11">
        <v>571461.73</v>
      </c>
      <c r="Y20" s="12">
        <f t="shared" si="2"/>
        <v>22975524.423333336</v>
      </c>
      <c r="Z20" s="11">
        <v>20369289.66</v>
      </c>
      <c r="AA20" s="11">
        <v>139534.00333333333</v>
      </c>
      <c r="AB20" s="11">
        <v>0</v>
      </c>
      <c r="AC20" s="11">
        <v>2514583.27</v>
      </c>
      <c r="AD20" s="11">
        <v>547016.73</v>
      </c>
      <c r="AE20" s="11">
        <f t="shared" si="3"/>
        <v>186835.8</v>
      </c>
      <c r="AF20" s="12">
        <f t="shared" si="4"/>
        <v>23210242.733333334</v>
      </c>
      <c r="AG20" s="12">
        <f>18131785.76+4253134.93</f>
        <v>22384920.690000001</v>
      </c>
      <c r="AH20" s="12">
        <v>145098.93</v>
      </c>
      <c r="AI20" s="12">
        <v>0</v>
      </c>
      <c r="AJ20" s="12">
        <v>2514583.27</v>
      </c>
      <c r="AK20" s="12">
        <f t="shared" si="5"/>
        <v>25044602.890000001</v>
      </c>
      <c r="AL20" s="12">
        <f>+Y20+AF20+AK20</f>
        <v>71230370.046666667</v>
      </c>
      <c r="AM20" s="18">
        <f>+F20+K20+S20+AL20</f>
        <v>252500733.24666667</v>
      </c>
    </row>
    <row r="21" spans="1:39" ht="45">
      <c r="A21" s="13">
        <v>2</v>
      </c>
      <c r="B21" s="20" t="s">
        <v>92</v>
      </c>
      <c r="C21" s="20" t="s">
        <v>93</v>
      </c>
      <c r="D21" s="19" t="s">
        <v>94</v>
      </c>
      <c r="E21" s="13">
        <v>4204151</v>
      </c>
      <c r="F21" s="15">
        <v>0</v>
      </c>
      <c r="G21" s="16">
        <v>5328366.7200000007</v>
      </c>
      <c r="H21" s="16">
        <v>0</v>
      </c>
      <c r="I21" s="16">
        <v>0</v>
      </c>
      <c r="J21" s="16">
        <v>1802761.3599999999</v>
      </c>
      <c r="K21" s="17">
        <f t="shared" si="0"/>
        <v>7131128.0800000001</v>
      </c>
      <c r="L21" s="11">
        <v>2737761.32</v>
      </c>
      <c r="M21" s="11">
        <v>0</v>
      </c>
      <c r="N21" s="11">
        <v>0</v>
      </c>
      <c r="O21" s="11">
        <v>739542</v>
      </c>
      <c r="P21" s="11">
        <v>0</v>
      </c>
      <c r="Q21" s="11">
        <v>0</v>
      </c>
      <c r="R21" s="11">
        <v>739542</v>
      </c>
      <c r="S21" s="12">
        <f t="shared" si="1"/>
        <v>3477303.32</v>
      </c>
      <c r="T21" s="11">
        <v>1617888.93</v>
      </c>
      <c r="U21" s="11">
        <v>0</v>
      </c>
      <c r="V21" s="11">
        <v>0</v>
      </c>
      <c r="W21" s="11">
        <v>246813.66666666663</v>
      </c>
      <c r="X21" s="11">
        <v>58356.33</v>
      </c>
      <c r="Y21" s="12">
        <f t="shared" si="2"/>
        <v>1923058.9266666668</v>
      </c>
      <c r="Z21" s="11">
        <v>1617888.93</v>
      </c>
      <c r="AA21" s="11">
        <v>0</v>
      </c>
      <c r="AB21" s="11">
        <v>0</v>
      </c>
      <c r="AC21" s="11">
        <v>246813.66666666663</v>
      </c>
      <c r="AD21" s="11">
        <v>44190.33</v>
      </c>
      <c r="AE21" s="11">
        <f t="shared" si="3"/>
        <v>15093.39</v>
      </c>
      <c r="AF21" s="12">
        <f t="shared" si="4"/>
        <v>1879795.9866666666</v>
      </c>
      <c r="AG21" s="12">
        <v>1617888.93</v>
      </c>
      <c r="AH21" s="12">
        <v>0</v>
      </c>
      <c r="AI21" s="12">
        <v>0</v>
      </c>
      <c r="AJ21" s="12">
        <v>328382.95</v>
      </c>
      <c r="AK21" s="12">
        <f t="shared" si="5"/>
        <v>1946271.88</v>
      </c>
      <c r="AL21" s="12">
        <f>+Y21+AF21+AK21</f>
        <v>5749126.793333333</v>
      </c>
      <c r="AM21" s="18">
        <f>+F21+K21+S21+AL21</f>
        <v>16357558.193333333</v>
      </c>
    </row>
    <row r="22" spans="1:39" ht="30">
      <c r="A22" s="13">
        <v>3</v>
      </c>
      <c r="B22" s="13" t="s">
        <v>95</v>
      </c>
      <c r="C22" s="13" t="s">
        <v>96</v>
      </c>
      <c r="D22" s="19" t="s">
        <v>97</v>
      </c>
      <c r="E22" s="13">
        <v>4203709</v>
      </c>
      <c r="F22" s="15">
        <v>0</v>
      </c>
      <c r="G22" s="16">
        <v>20533585.93</v>
      </c>
      <c r="H22" s="16">
        <v>259817.49</v>
      </c>
      <c r="I22" s="16">
        <v>174771.18</v>
      </c>
      <c r="J22" s="16">
        <v>10302373.489999998</v>
      </c>
      <c r="K22" s="17">
        <f t="shared" si="0"/>
        <v>31270548.089999996</v>
      </c>
      <c r="L22" s="11">
        <v>10195515.539999999</v>
      </c>
      <c r="M22" s="11">
        <v>128257.95</v>
      </c>
      <c r="N22" s="11">
        <v>176136.59999999998</v>
      </c>
      <c r="O22" s="11">
        <v>5410030.4799999995</v>
      </c>
      <c r="P22" s="11">
        <v>119301.52000000048</v>
      </c>
      <c r="Q22" s="11"/>
      <c r="R22" s="11">
        <v>5529332</v>
      </c>
      <c r="S22" s="12">
        <f t="shared" si="1"/>
        <v>16029242.089999998</v>
      </c>
      <c r="T22" s="11">
        <v>5294013.38</v>
      </c>
      <c r="U22" s="11">
        <v>55069.85</v>
      </c>
      <c r="V22" s="11">
        <v>44967.173333333332</v>
      </c>
      <c r="W22" s="11">
        <v>1724050.48</v>
      </c>
      <c r="X22" s="11">
        <v>417924.52</v>
      </c>
      <c r="Y22" s="12">
        <f t="shared" si="2"/>
        <v>7536025.4033333324</v>
      </c>
      <c r="Z22" s="11">
        <v>5294013.38</v>
      </c>
      <c r="AA22" s="11">
        <v>55069.85</v>
      </c>
      <c r="AB22" s="11">
        <v>44967.173333333332</v>
      </c>
      <c r="AC22" s="11">
        <v>1724050.48</v>
      </c>
      <c r="AD22" s="11">
        <v>508526.52</v>
      </c>
      <c r="AE22" s="11">
        <f t="shared" si="3"/>
        <v>173689.32</v>
      </c>
      <c r="AF22" s="12">
        <f t="shared" si="4"/>
        <v>7291790.2033333331</v>
      </c>
      <c r="AG22" s="12">
        <f>5294013.38+1241805.61</f>
        <v>6535818.9900000002</v>
      </c>
      <c r="AH22" s="12">
        <v>55069.85</v>
      </c>
      <c r="AI22" s="12">
        <v>65539.199999999997</v>
      </c>
      <c r="AJ22" s="12">
        <v>1724050.48</v>
      </c>
      <c r="AK22" s="12">
        <f t="shared" si="5"/>
        <v>8380478.5199999996</v>
      </c>
      <c r="AL22" s="12">
        <f>+Y22+AF22+AK22</f>
        <v>23208294.126666665</v>
      </c>
      <c r="AM22" s="18">
        <f>+F22+K22+S22+AL22</f>
        <v>70508084.306666657</v>
      </c>
    </row>
    <row r="23" spans="1:39" ht="45">
      <c r="A23" s="13">
        <v>23</v>
      </c>
      <c r="B23" s="20" t="s">
        <v>98</v>
      </c>
      <c r="C23" s="20" t="s">
        <v>99</v>
      </c>
      <c r="D23" s="14" t="s">
        <v>100</v>
      </c>
      <c r="E23" s="13">
        <v>4266308</v>
      </c>
      <c r="F23" s="15">
        <v>184479.98999999976</v>
      </c>
      <c r="G23" s="16">
        <v>17091806.59</v>
      </c>
      <c r="H23" s="16">
        <v>4787895.42</v>
      </c>
      <c r="I23" s="16">
        <v>0</v>
      </c>
      <c r="J23" s="16">
        <v>9637346.0399999991</v>
      </c>
      <c r="K23" s="17">
        <f t="shared" si="0"/>
        <v>31517048.049999997</v>
      </c>
      <c r="L23" s="11">
        <v>10301986.189999999</v>
      </c>
      <c r="M23" s="11">
        <v>3095574.3</v>
      </c>
      <c r="N23" s="11">
        <v>0</v>
      </c>
      <c r="O23" s="11">
        <v>4360648</v>
      </c>
      <c r="P23" s="11">
        <v>0</v>
      </c>
      <c r="Q23" s="11">
        <v>0</v>
      </c>
      <c r="R23" s="11">
        <v>4360648</v>
      </c>
      <c r="S23" s="12">
        <f t="shared" si="1"/>
        <v>17758208.489999998</v>
      </c>
      <c r="T23" s="11">
        <v>4917839.76</v>
      </c>
      <c r="U23" s="11">
        <v>1033704</v>
      </c>
      <c r="V23" s="11">
        <v>0</v>
      </c>
      <c r="W23" s="11">
        <v>1455718.3333333333</v>
      </c>
      <c r="X23" s="11">
        <v>252233.67</v>
      </c>
      <c r="Y23" s="12">
        <f t="shared" si="2"/>
        <v>7659495.7633333327</v>
      </c>
      <c r="Z23" s="11">
        <v>4917839.76</v>
      </c>
      <c r="AA23" s="11">
        <v>1033704</v>
      </c>
      <c r="AB23" s="11">
        <v>0</v>
      </c>
      <c r="AC23" s="11">
        <v>1455718.3333333333</v>
      </c>
      <c r="AD23" s="11">
        <v>178207.67</v>
      </c>
      <c r="AE23" s="11">
        <f t="shared" si="3"/>
        <v>60867.56</v>
      </c>
      <c r="AF23" s="12">
        <f t="shared" si="4"/>
        <v>7468129.6533333324</v>
      </c>
      <c r="AG23" s="12">
        <v>4917839.76</v>
      </c>
      <c r="AH23" s="12">
        <v>1033704</v>
      </c>
      <c r="AI23" s="12">
        <v>0</v>
      </c>
      <c r="AJ23" s="12">
        <v>1655348.11</v>
      </c>
      <c r="AK23" s="12">
        <f t="shared" si="5"/>
        <v>7606891.8700000001</v>
      </c>
      <c r="AL23" s="12">
        <f>+Y23+AF23+AK23</f>
        <v>22734517.286666665</v>
      </c>
      <c r="AM23" s="18">
        <f>+F23+K23+S23+AL23</f>
        <v>72194253.816666663</v>
      </c>
    </row>
    <row r="24" spans="1:39" ht="30">
      <c r="A24" s="13">
        <v>31</v>
      </c>
      <c r="B24" s="20" t="s">
        <v>101</v>
      </c>
      <c r="C24" s="20" t="s">
        <v>102</v>
      </c>
      <c r="D24" s="19" t="s">
        <v>103</v>
      </c>
      <c r="E24" s="13">
        <v>5062357</v>
      </c>
      <c r="F24" s="15">
        <v>0</v>
      </c>
      <c r="G24" s="16">
        <v>17287556.82</v>
      </c>
      <c r="H24" s="16">
        <v>0</v>
      </c>
      <c r="I24" s="16">
        <v>0</v>
      </c>
      <c r="J24" s="16">
        <v>0</v>
      </c>
      <c r="K24" s="17">
        <f t="shared" si="0"/>
        <v>17287556.82</v>
      </c>
      <c r="L24" s="11">
        <v>9837728.7599999998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2">
        <f t="shared" si="1"/>
        <v>9837728.7599999998</v>
      </c>
      <c r="T24" s="11">
        <v>3140539.04</v>
      </c>
      <c r="U24" s="11">
        <v>0</v>
      </c>
      <c r="V24" s="11">
        <v>0</v>
      </c>
      <c r="W24" s="11">
        <v>0</v>
      </c>
      <c r="X24" s="11">
        <v>0</v>
      </c>
      <c r="Y24" s="12">
        <f t="shared" si="2"/>
        <v>3140539.04</v>
      </c>
      <c r="Z24" s="11">
        <v>3140539.04</v>
      </c>
      <c r="AA24" s="11">
        <v>0</v>
      </c>
      <c r="AB24" s="11">
        <v>0</v>
      </c>
      <c r="AC24" s="11">
        <v>0</v>
      </c>
      <c r="AD24" s="11">
        <v>0</v>
      </c>
      <c r="AE24" s="11">
        <f t="shared" si="3"/>
        <v>0</v>
      </c>
      <c r="AF24" s="12">
        <f t="shared" si="4"/>
        <v>3140539.04</v>
      </c>
      <c r="AG24" s="12">
        <v>3140539.04</v>
      </c>
      <c r="AH24" s="12">
        <v>0</v>
      </c>
      <c r="AI24" s="12">
        <v>0</v>
      </c>
      <c r="AJ24" s="12">
        <v>0</v>
      </c>
      <c r="AK24" s="12">
        <f t="shared" si="5"/>
        <v>3140539.04</v>
      </c>
      <c r="AL24" s="12">
        <f>+Y24+AF24+AK24</f>
        <v>9421617.120000001</v>
      </c>
      <c r="AM24" s="18">
        <f>+F24+K24+S24+AL24</f>
        <v>36546902.700000003</v>
      </c>
    </row>
    <row r="25" spans="1:39">
      <c r="A25" s="13">
        <v>26</v>
      </c>
      <c r="B25" s="13" t="s">
        <v>104</v>
      </c>
      <c r="C25" s="13" t="s">
        <v>105</v>
      </c>
      <c r="D25" s="19" t="s">
        <v>106</v>
      </c>
      <c r="E25" s="13">
        <v>4192960</v>
      </c>
      <c r="F25" s="15">
        <v>6241.9400000000605</v>
      </c>
      <c r="G25" s="16">
        <v>17639115.240000002</v>
      </c>
      <c r="H25" s="16">
        <v>0</v>
      </c>
      <c r="I25" s="16">
        <v>0</v>
      </c>
      <c r="J25" s="16">
        <v>5887682.0600000005</v>
      </c>
      <c r="K25" s="17">
        <f t="shared" si="0"/>
        <v>23526797.300000004</v>
      </c>
      <c r="L25" s="11">
        <v>9042885.6300000008</v>
      </c>
      <c r="M25" s="11">
        <v>0</v>
      </c>
      <c r="N25" s="11">
        <v>0</v>
      </c>
      <c r="O25" s="11">
        <v>3270508</v>
      </c>
      <c r="P25" s="11">
        <v>3170</v>
      </c>
      <c r="Q25" s="11"/>
      <c r="R25" s="11">
        <v>3273678</v>
      </c>
      <c r="S25" s="12">
        <f t="shared" si="1"/>
        <v>12316563.630000001</v>
      </c>
      <c r="T25" s="11">
        <v>3014295.21</v>
      </c>
      <c r="U25" s="11">
        <v>0</v>
      </c>
      <c r="V25" s="11">
        <v>0</v>
      </c>
      <c r="W25" s="11">
        <v>988176.93</v>
      </c>
      <c r="X25" s="11">
        <v>200408.07</v>
      </c>
      <c r="Y25" s="12">
        <f t="shared" si="2"/>
        <v>4202880.21</v>
      </c>
      <c r="Z25" s="11">
        <v>3014295.21</v>
      </c>
      <c r="AA25" s="11">
        <v>0</v>
      </c>
      <c r="AB25" s="11">
        <v>0</v>
      </c>
      <c r="AC25" s="11">
        <v>988176.93000000017</v>
      </c>
      <c r="AD25" s="11">
        <v>206410.07</v>
      </c>
      <c r="AE25" s="11">
        <f t="shared" si="3"/>
        <v>70500.2</v>
      </c>
      <c r="AF25" s="12">
        <f t="shared" si="4"/>
        <v>4072972.3400000003</v>
      </c>
      <c r="AG25" s="12">
        <v>3014295.21</v>
      </c>
      <c r="AH25" s="12">
        <v>0</v>
      </c>
      <c r="AI25" s="12">
        <v>0</v>
      </c>
      <c r="AJ25" s="12">
        <v>988176.93</v>
      </c>
      <c r="AK25" s="12">
        <f t="shared" si="5"/>
        <v>4002472.14</v>
      </c>
      <c r="AL25" s="12">
        <f>+Y25+AF25+AK25</f>
        <v>12278324.690000001</v>
      </c>
      <c r="AM25" s="18">
        <f>+F25+K25+S25+AL25</f>
        <v>48127927.560000002</v>
      </c>
    </row>
    <row r="26" spans="1:39" ht="45">
      <c r="A26" s="13">
        <v>39</v>
      </c>
      <c r="B26" s="13" t="s">
        <v>107</v>
      </c>
      <c r="C26" s="13" t="s">
        <v>108</v>
      </c>
      <c r="D26" s="19" t="s">
        <v>109</v>
      </c>
      <c r="E26" s="13">
        <v>4266006</v>
      </c>
      <c r="F26" s="15">
        <v>0</v>
      </c>
      <c r="G26" s="16">
        <v>0</v>
      </c>
      <c r="H26" s="16">
        <v>10377511.309999999</v>
      </c>
      <c r="I26" s="16">
        <v>0</v>
      </c>
      <c r="J26" s="16">
        <v>3286870.67</v>
      </c>
      <c r="K26" s="17">
        <f t="shared" si="0"/>
        <v>13664381.979999999</v>
      </c>
      <c r="L26" s="11">
        <v>0</v>
      </c>
      <c r="M26" s="11">
        <v>5389050.3399999999</v>
      </c>
      <c r="N26" s="11">
        <v>0</v>
      </c>
      <c r="O26" s="11">
        <v>1551955</v>
      </c>
      <c r="P26" s="11">
        <v>0</v>
      </c>
      <c r="Q26" s="11">
        <v>0</v>
      </c>
      <c r="R26" s="11">
        <v>1551955</v>
      </c>
      <c r="S26" s="12">
        <f t="shared" si="1"/>
        <v>6941005.3399999999</v>
      </c>
      <c r="T26" s="11">
        <v>0</v>
      </c>
      <c r="U26" s="11">
        <v>2373307.04</v>
      </c>
      <c r="V26" s="11">
        <v>0</v>
      </c>
      <c r="W26" s="11">
        <v>514775.33333333331</v>
      </c>
      <c r="X26" s="11">
        <v>242836.67</v>
      </c>
      <c r="Y26" s="12">
        <f t="shared" si="2"/>
        <v>3130919.0433333335</v>
      </c>
      <c r="Z26" s="11">
        <v>0</v>
      </c>
      <c r="AA26" s="11">
        <v>2373307.04</v>
      </c>
      <c r="AB26" s="11">
        <v>0</v>
      </c>
      <c r="AC26" s="11">
        <v>514775.33333333331</v>
      </c>
      <c r="AD26" s="11">
        <v>176008.67</v>
      </c>
      <c r="AE26" s="11">
        <f t="shared" si="3"/>
        <v>60116.480000000003</v>
      </c>
      <c r="AF26" s="12">
        <f t="shared" si="4"/>
        <v>2948198.8533333335</v>
      </c>
      <c r="AG26" s="12">
        <v>0</v>
      </c>
      <c r="AH26" s="12">
        <v>2373307.04</v>
      </c>
      <c r="AI26" s="12">
        <v>0</v>
      </c>
      <c r="AJ26" s="12">
        <v>563379.35</v>
      </c>
      <c r="AK26" s="12">
        <f t="shared" si="5"/>
        <v>2936686.39</v>
      </c>
      <c r="AL26" s="12">
        <f>+Y26+AF26+AK26</f>
        <v>9015804.2866666671</v>
      </c>
      <c r="AM26" s="18">
        <f>+F26+K26+S26+AL26</f>
        <v>29621191.606666669</v>
      </c>
    </row>
    <row r="27" spans="1:39" ht="30">
      <c r="A27" s="13">
        <v>7</v>
      </c>
      <c r="B27" s="13" t="s">
        <v>110</v>
      </c>
      <c r="C27" s="13" t="s">
        <v>111</v>
      </c>
      <c r="D27" s="19" t="s">
        <v>112</v>
      </c>
      <c r="E27" s="13">
        <v>4204178</v>
      </c>
      <c r="F27" s="15">
        <v>0</v>
      </c>
      <c r="G27" s="16">
        <v>31157867.980000004</v>
      </c>
      <c r="H27" s="16">
        <v>1848993.73</v>
      </c>
      <c r="I27" s="16">
        <v>0</v>
      </c>
      <c r="J27" s="16">
        <v>2773202.9800000004</v>
      </c>
      <c r="K27" s="17">
        <f t="shared" si="0"/>
        <v>35780064.690000005</v>
      </c>
      <c r="L27" s="11">
        <v>15504934.630000001</v>
      </c>
      <c r="M27" s="11">
        <v>915426.1100000001</v>
      </c>
      <c r="N27" s="11">
        <v>0</v>
      </c>
      <c r="O27" s="11">
        <v>1556421</v>
      </c>
      <c r="P27" s="11">
        <v>0</v>
      </c>
      <c r="Q27" s="11">
        <v>0</v>
      </c>
      <c r="R27" s="11">
        <v>1556421</v>
      </c>
      <c r="S27" s="12">
        <f t="shared" si="1"/>
        <v>17976781.740000002</v>
      </c>
      <c r="T27" s="11">
        <v>6266479.7599999998</v>
      </c>
      <c r="U27" s="11">
        <v>353659.67</v>
      </c>
      <c r="V27" s="11">
        <v>0</v>
      </c>
      <c r="W27" s="11">
        <v>726423.93000000017</v>
      </c>
      <c r="X27" s="11">
        <v>0</v>
      </c>
      <c r="Y27" s="12">
        <f t="shared" si="2"/>
        <v>7346563.3599999994</v>
      </c>
      <c r="Z27" s="11">
        <v>6266479.7599999998</v>
      </c>
      <c r="AA27" s="11">
        <v>353659.67</v>
      </c>
      <c r="AB27" s="11">
        <v>0</v>
      </c>
      <c r="AC27" s="11">
        <v>726423.92999999993</v>
      </c>
      <c r="AD27" s="11">
        <v>0</v>
      </c>
      <c r="AE27" s="11">
        <f t="shared" si="3"/>
        <v>0</v>
      </c>
      <c r="AF27" s="12">
        <f t="shared" si="4"/>
        <v>7346563.3599999994</v>
      </c>
      <c r="AG27" s="12">
        <v>6266479.7599999998</v>
      </c>
      <c r="AH27" s="12">
        <v>353659.67</v>
      </c>
      <c r="AI27" s="12">
        <v>0</v>
      </c>
      <c r="AJ27" s="12">
        <v>726423.93</v>
      </c>
      <c r="AK27" s="12">
        <f t="shared" si="5"/>
        <v>7346563.3599999994</v>
      </c>
      <c r="AL27" s="12">
        <f>+Y27+AF27+AK27</f>
        <v>22039690.079999998</v>
      </c>
      <c r="AM27" s="18">
        <f>+F27+K27+S27+AL27</f>
        <v>75796536.510000005</v>
      </c>
    </row>
    <row r="28" spans="1:39" ht="30">
      <c r="A28" s="13">
        <v>34</v>
      </c>
      <c r="B28" s="13" t="s">
        <v>113</v>
      </c>
      <c r="C28" s="13" t="s">
        <v>114</v>
      </c>
      <c r="D28" s="19" t="s">
        <v>115</v>
      </c>
      <c r="E28" s="13">
        <v>4340650</v>
      </c>
      <c r="F28" s="15">
        <v>11026.17</v>
      </c>
      <c r="G28" s="16">
        <v>0</v>
      </c>
      <c r="H28" s="16">
        <v>5757939.1300000008</v>
      </c>
      <c r="I28" s="16">
        <v>1427516.0219000001</v>
      </c>
      <c r="J28" s="16">
        <v>482863.73000000004</v>
      </c>
      <c r="K28" s="17">
        <f t="shared" si="0"/>
        <v>7668318.8819000013</v>
      </c>
      <c r="L28" s="11">
        <v>0</v>
      </c>
      <c r="M28" s="11">
        <v>2921213.7</v>
      </c>
      <c r="N28" s="11">
        <v>690346.24</v>
      </c>
      <c r="O28" s="11">
        <v>177855</v>
      </c>
      <c r="P28" s="11">
        <v>0</v>
      </c>
      <c r="Q28" s="11">
        <v>0</v>
      </c>
      <c r="R28" s="11">
        <v>177855</v>
      </c>
      <c r="S28" s="12">
        <f t="shared" si="1"/>
        <v>3789414.9400000004</v>
      </c>
      <c r="T28" s="11">
        <v>0</v>
      </c>
      <c r="U28" s="11">
        <v>1554183.29</v>
      </c>
      <c r="V28" s="11">
        <v>436928</v>
      </c>
      <c r="W28" s="11">
        <v>85736.769499999995</v>
      </c>
      <c r="X28" s="11">
        <v>0</v>
      </c>
      <c r="Y28" s="12">
        <f t="shared" si="2"/>
        <v>2076848.0595</v>
      </c>
      <c r="Z28" s="11">
        <v>0</v>
      </c>
      <c r="AA28" s="11">
        <v>1554183.29</v>
      </c>
      <c r="AB28" s="11">
        <v>436928</v>
      </c>
      <c r="AC28" s="11">
        <v>85736.769499999995</v>
      </c>
      <c r="AD28" s="11">
        <v>0</v>
      </c>
      <c r="AE28" s="11">
        <f t="shared" si="3"/>
        <v>0</v>
      </c>
      <c r="AF28" s="12">
        <f t="shared" si="4"/>
        <v>2076848.0595</v>
      </c>
      <c r="AG28" s="12">
        <v>0</v>
      </c>
      <c r="AH28" s="12">
        <v>1554183.29</v>
      </c>
      <c r="AI28" s="12">
        <v>436928</v>
      </c>
      <c r="AJ28" s="12">
        <v>103755.53</v>
      </c>
      <c r="AK28" s="12">
        <f t="shared" si="5"/>
        <v>2094866.82</v>
      </c>
      <c r="AL28" s="12">
        <f>+Y28+AF28+AK28</f>
        <v>6248562.9390000002</v>
      </c>
      <c r="AM28" s="18">
        <f>+F28+K28+S28+AL28</f>
        <v>17717322.9309</v>
      </c>
    </row>
    <row r="29" spans="1:39" ht="30">
      <c r="A29" s="13">
        <v>33</v>
      </c>
      <c r="B29" s="20" t="s">
        <v>116</v>
      </c>
      <c r="C29" s="20" t="s">
        <v>117</v>
      </c>
      <c r="D29" s="19" t="s">
        <v>118</v>
      </c>
      <c r="E29" s="13">
        <v>4183164</v>
      </c>
      <c r="F29" s="15">
        <v>46531.51</v>
      </c>
      <c r="G29" s="16">
        <v>29669556.52</v>
      </c>
      <c r="H29" s="16">
        <v>0</v>
      </c>
      <c r="I29" s="16">
        <v>0</v>
      </c>
      <c r="J29" s="16">
        <v>3173235.49</v>
      </c>
      <c r="K29" s="17">
        <f t="shared" si="0"/>
        <v>32842792.009999998</v>
      </c>
      <c r="L29" s="11">
        <v>14701475.119999999</v>
      </c>
      <c r="M29" s="11">
        <v>0</v>
      </c>
      <c r="N29" s="11">
        <v>0</v>
      </c>
      <c r="O29" s="11">
        <v>1858345</v>
      </c>
      <c r="P29" s="11">
        <v>0</v>
      </c>
      <c r="Q29" s="11">
        <v>0</v>
      </c>
      <c r="R29" s="11">
        <v>1858345</v>
      </c>
      <c r="S29" s="12">
        <f t="shared" si="1"/>
        <v>16559820.119999999</v>
      </c>
      <c r="T29" s="11">
        <v>4877140.3999999994</v>
      </c>
      <c r="U29" s="11">
        <v>0</v>
      </c>
      <c r="V29" s="11">
        <v>0</v>
      </c>
      <c r="W29" s="11">
        <v>477781.64</v>
      </c>
      <c r="X29" s="11">
        <v>250545.36</v>
      </c>
      <c r="Y29" s="12">
        <f t="shared" si="2"/>
        <v>5605467.3999999994</v>
      </c>
      <c r="Z29" s="11">
        <v>4877140.3999999994</v>
      </c>
      <c r="AA29" s="11">
        <v>0</v>
      </c>
      <c r="AB29" s="11">
        <v>0</v>
      </c>
      <c r="AC29" s="11">
        <v>477781.64</v>
      </c>
      <c r="AD29" s="11">
        <v>151024.35999999999</v>
      </c>
      <c r="AE29" s="11">
        <f t="shared" si="3"/>
        <v>51582.99</v>
      </c>
      <c r="AF29" s="12">
        <f t="shared" si="4"/>
        <v>5406505.0299999993</v>
      </c>
      <c r="AG29" s="12">
        <v>4936374.03</v>
      </c>
      <c r="AH29" s="12">
        <v>0</v>
      </c>
      <c r="AI29" s="12">
        <v>0</v>
      </c>
      <c r="AJ29" s="12">
        <v>477781.64</v>
      </c>
      <c r="AK29" s="12">
        <f t="shared" si="5"/>
        <v>5414155.6699999999</v>
      </c>
      <c r="AL29" s="12">
        <f>+Y29+AF29+AK29</f>
        <v>16426128.1</v>
      </c>
      <c r="AM29" s="18">
        <f>+F29+K29+S29+AL29</f>
        <v>65875271.740000002</v>
      </c>
    </row>
    <row r="30" spans="1:39" ht="30">
      <c r="A30" s="13">
        <v>5</v>
      </c>
      <c r="B30" s="13" t="s">
        <v>119</v>
      </c>
      <c r="C30" s="13" t="s">
        <v>120</v>
      </c>
      <c r="D30" s="19" t="s">
        <v>121</v>
      </c>
      <c r="E30" s="13">
        <v>4943871</v>
      </c>
      <c r="F30" s="15">
        <v>0</v>
      </c>
      <c r="G30" s="16">
        <v>56435779.810000002</v>
      </c>
      <c r="H30" s="16">
        <v>4003460.44</v>
      </c>
      <c r="I30" s="16">
        <v>0</v>
      </c>
      <c r="J30" s="16">
        <v>1725276.21</v>
      </c>
      <c r="K30" s="17">
        <f t="shared" si="0"/>
        <v>62164516.460000001</v>
      </c>
      <c r="L30" s="11">
        <v>26408071.879999999</v>
      </c>
      <c r="M30" s="11">
        <v>2087034.19</v>
      </c>
      <c r="N30" s="11">
        <v>0</v>
      </c>
      <c r="O30" s="11">
        <v>965211.00000000012</v>
      </c>
      <c r="P30" s="11">
        <v>26347.999999999884</v>
      </c>
      <c r="Q30" s="11"/>
      <c r="R30" s="11">
        <v>991559</v>
      </c>
      <c r="S30" s="12">
        <f t="shared" si="1"/>
        <v>29486665.07</v>
      </c>
      <c r="T30" s="11">
        <v>8774611.9933333322</v>
      </c>
      <c r="U30" s="11">
        <v>861480.41</v>
      </c>
      <c r="V30" s="11">
        <v>0</v>
      </c>
      <c r="W30" s="11">
        <v>268116.60000000003</v>
      </c>
      <c r="X30" s="11">
        <v>135238.39999999999</v>
      </c>
      <c r="Y30" s="12">
        <f t="shared" si="2"/>
        <v>10039447.403333332</v>
      </c>
      <c r="Z30" s="11">
        <v>9210293.0733333323</v>
      </c>
      <c r="AA30" s="11">
        <v>861480.41</v>
      </c>
      <c r="AB30" s="11">
        <v>0</v>
      </c>
      <c r="AC30" s="11">
        <v>268116.60000000003</v>
      </c>
      <c r="AD30" s="11">
        <v>134274.4</v>
      </c>
      <c r="AE30" s="11">
        <f t="shared" si="3"/>
        <v>45861.97</v>
      </c>
      <c r="AF30" s="12">
        <f t="shared" si="4"/>
        <v>10385752.053333333</v>
      </c>
      <c r="AG30" s="12">
        <v>9241383.5099999998</v>
      </c>
      <c r="AH30" s="12">
        <v>861480.41</v>
      </c>
      <c r="AI30" s="12">
        <v>0</v>
      </c>
      <c r="AJ30" s="12">
        <v>268116.60000000003</v>
      </c>
      <c r="AK30" s="12">
        <f t="shared" si="5"/>
        <v>10370980.52</v>
      </c>
      <c r="AL30" s="12">
        <f>+Y30+AF30+AK30</f>
        <v>30796179.976666663</v>
      </c>
      <c r="AM30" s="18">
        <f>+F30+K30+S30+AL30</f>
        <v>122447361.50666666</v>
      </c>
    </row>
    <row r="31" spans="1:39" ht="30">
      <c r="A31" s="13">
        <v>16</v>
      </c>
      <c r="B31" s="13" t="s">
        <v>122</v>
      </c>
      <c r="C31" s="13" t="s">
        <v>123</v>
      </c>
      <c r="D31" s="14" t="s">
        <v>124</v>
      </c>
      <c r="E31" s="13">
        <v>7548010</v>
      </c>
      <c r="F31" s="15">
        <v>0</v>
      </c>
      <c r="G31" s="16">
        <v>15842484.08</v>
      </c>
      <c r="H31" s="16">
        <v>284155.54149999999</v>
      </c>
      <c r="I31" s="16">
        <v>0</v>
      </c>
      <c r="J31" s="16">
        <v>577519.77</v>
      </c>
      <c r="K31" s="17">
        <f t="shared" si="0"/>
        <v>16704159.3915</v>
      </c>
      <c r="L31" s="11">
        <v>7593970.54</v>
      </c>
      <c r="M31" s="11">
        <v>0</v>
      </c>
      <c r="N31" s="11">
        <v>0</v>
      </c>
      <c r="O31" s="11">
        <v>281289</v>
      </c>
      <c r="P31" s="11">
        <v>0</v>
      </c>
      <c r="Q31" s="11">
        <v>0</v>
      </c>
      <c r="R31" s="11">
        <v>281289</v>
      </c>
      <c r="S31" s="12">
        <f t="shared" si="1"/>
        <v>7875259.54</v>
      </c>
      <c r="T31" s="11">
        <v>2516813.5766666667</v>
      </c>
      <c r="U31" s="11">
        <v>87408.99</v>
      </c>
      <c r="V31" s="11">
        <v>0</v>
      </c>
      <c r="W31" s="11">
        <v>93840</v>
      </c>
      <c r="X31" s="11">
        <v>6068</v>
      </c>
      <c r="Y31" s="12">
        <f t="shared" si="2"/>
        <v>2704130.5666666669</v>
      </c>
      <c r="Z31" s="11">
        <v>2799415.7266666666</v>
      </c>
      <c r="AA31" s="11">
        <v>87408.99</v>
      </c>
      <c r="AB31" s="11">
        <v>0</v>
      </c>
      <c r="AC31" s="11">
        <v>93840</v>
      </c>
      <c r="AD31" s="11">
        <v>9480</v>
      </c>
      <c r="AE31" s="11">
        <f t="shared" si="3"/>
        <v>3237.93</v>
      </c>
      <c r="AF31" s="12">
        <f t="shared" si="4"/>
        <v>2983902.646666667</v>
      </c>
      <c r="AG31" s="12">
        <f>2568785.82+602554.7</f>
        <v>3171340.5199999996</v>
      </c>
      <c r="AH31" s="12">
        <v>87408.99</v>
      </c>
      <c r="AI31" s="12">
        <v>0</v>
      </c>
      <c r="AJ31" s="12">
        <v>100369.48</v>
      </c>
      <c r="AK31" s="12">
        <f t="shared" si="5"/>
        <v>3359118.9899999998</v>
      </c>
      <c r="AL31" s="12">
        <f>+Y31+AF31+AK31</f>
        <v>9047152.2033333331</v>
      </c>
      <c r="AM31" s="18">
        <f>+F31+K31+S31+AL31</f>
        <v>33626571.134833336</v>
      </c>
    </row>
    <row r="32" spans="1:39" ht="30">
      <c r="A32" s="13">
        <v>1</v>
      </c>
      <c r="B32" s="13" t="s">
        <v>125</v>
      </c>
      <c r="C32" s="13" t="s">
        <v>126</v>
      </c>
      <c r="D32" s="21" t="s">
        <v>127</v>
      </c>
      <c r="E32" s="22">
        <v>4316180</v>
      </c>
      <c r="F32" s="15">
        <v>155801.47000000009</v>
      </c>
      <c r="G32" s="16">
        <v>12310368.23</v>
      </c>
      <c r="H32" s="16">
        <v>5171362.3308722218</v>
      </c>
      <c r="I32" s="16">
        <v>218463.99999999997</v>
      </c>
      <c r="J32" s="16">
        <v>6130056.7699999996</v>
      </c>
      <c r="K32" s="17">
        <f t="shared" si="0"/>
        <v>23830251.330872223</v>
      </c>
      <c r="L32" s="11">
        <v>6521022.1500000004</v>
      </c>
      <c r="M32" s="11">
        <v>1835774.3600000003</v>
      </c>
      <c r="N32" s="11">
        <v>0</v>
      </c>
      <c r="O32" s="11">
        <v>2801629</v>
      </c>
      <c r="P32" s="11">
        <v>0</v>
      </c>
      <c r="Q32" s="11">
        <v>0</v>
      </c>
      <c r="R32" s="11">
        <v>2801629</v>
      </c>
      <c r="S32" s="12">
        <f t="shared" si="1"/>
        <v>11158425.510000002</v>
      </c>
      <c r="T32" s="11">
        <v>2161444.3366666664</v>
      </c>
      <c r="U32" s="11">
        <v>972193.29</v>
      </c>
      <c r="V32" s="11">
        <v>0</v>
      </c>
      <c r="W32" s="11">
        <v>934768.66666666663</v>
      </c>
      <c r="X32" s="11">
        <v>143325.32999999999</v>
      </c>
      <c r="Y32" s="12">
        <f t="shared" si="2"/>
        <v>4211731.6233333331</v>
      </c>
      <c r="Z32" s="11">
        <v>2161444.3366666664</v>
      </c>
      <c r="AA32" s="11">
        <v>972193.29000000015</v>
      </c>
      <c r="AB32" s="11">
        <v>0</v>
      </c>
      <c r="AC32" s="11">
        <v>934768.66666666663</v>
      </c>
      <c r="AD32" s="11">
        <v>156272.32999999999</v>
      </c>
      <c r="AE32" s="11">
        <f t="shared" si="3"/>
        <v>53375.45</v>
      </c>
      <c r="AF32" s="12">
        <f t="shared" si="4"/>
        <v>4121781.7433333332</v>
      </c>
      <c r="AG32" s="12">
        <v>2300441.34</v>
      </c>
      <c r="AH32" s="12">
        <v>972193.29</v>
      </c>
      <c r="AI32" s="12">
        <v>0</v>
      </c>
      <c r="AJ32" s="12">
        <v>1096131.94</v>
      </c>
      <c r="AK32" s="12">
        <f t="shared" si="5"/>
        <v>4368766.57</v>
      </c>
      <c r="AL32" s="12">
        <f>+Y32+AF32+AK32</f>
        <v>12702279.936666667</v>
      </c>
      <c r="AM32" s="18">
        <f>+F32+K32+S32+AL32</f>
        <v>47846758.247538894</v>
      </c>
    </row>
    <row r="33" spans="1:40" ht="30">
      <c r="A33" s="13">
        <v>37</v>
      </c>
      <c r="B33" s="13" t="s">
        <v>128</v>
      </c>
      <c r="C33" s="13" t="s">
        <v>129</v>
      </c>
      <c r="D33" s="19" t="s">
        <v>130</v>
      </c>
      <c r="E33" s="13">
        <v>4283538</v>
      </c>
      <c r="F33" s="15">
        <v>0</v>
      </c>
      <c r="G33" s="16">
        <v>10640404.129999999</v>
      </c>
      <c r="H33" s="16">
        <v>0</v>
      </c>
      <c r="I33" s="16">
        <v>0</v>
      </c>
      <c r="J33" s="16">
        <v>4681315.1999999993</v>
      </c>
      <c r="K33" s="17">
        <f t="shared" si="0"/>
        <v>15321719.329999998</v>
      </c>
      <c r="L33" s="11">
        <v>5099580.1399999997</v>
      </c>
      <c r="M33" s="11">
        <v>0</v>
      </c>
      <c r="N33" s="11">
        <v>0</v>
      </c>
      <c r="O33" s="11">
        <v>2162160</v>
      </c>
      <c r="P33" s="11">
        <v>0</v>
      </c>
      <c r="Q33" s="11">
        <v>0</v>
      </c>
      <c r="R33" s="11">
        <v>2162160</v>
      </c>
      <c r="S33" s="12">
        <f t="shared" si="1"/>
        <v>7261740.1399999997</v>
      </c>
      <c r="T33" s="11">
        <v>1700563.97</v>
      </c>
      <c r="U33" s="11">
        <v>0</v>
      </c>
      <c r="V33" s="11">
        <v>0</v>
      </c>
      <c r="W33" s="11">
        <v>718883.66666666663</v>
      </c>
      <c r="X33" s="11">
        <v>133919.32999999999</v>
      </c>
      <c r="Y33" s="12">
        <f t="shared" si="2"/>
        <v>2553366.9666666668</v>
      </c>
      <c r="Z33" s="11">
        <v>1700563.97</v>
      </c>
      <c r="AA33" s="11">
        <v>0</v>
      </c>
      <c r="AB33" s="11">
        <v>0</v>
      </c>
      <c r="AC33" s="11">
        <v>718883.66666666663</v>
      </c>
      <c r="AD33" s="11">
        <v>125434.33</v>
      </c>
      <c r="AE33" s="11">
        <f t="shared" si="3"/>
        <v>42842.61</v>
      </c>
      <c r="AF33" s="12">
        <f t="shared" si="4"/>
        <v>2462290.2466666666</v>
      </c>
      <c r="AG33" s="12">
        <v>2306812.06</v>
      </c>
      <c r="AH33" s="12">
        <v>0</v>
      </c>
      <c r="AI33" s="12">
        <v>0</v>
      </c>
      <c r="AJ33" s="12">
        <v>819799.86</v>
      </c>
      <c r="AK33" s="12">
        <f t="shared" si="5"/>
        <v>3126611.92</v>
      </c>
      <c r="AL33" s="12">
        <f>+Y33+AF33+AK33</f>
        <v>8142269.1333333328</v>
      </c>
      <c r="AM33" s="18">
        <f>+F33+K33+S33+AL33</f>
        <v>30725728.603333332</v>
      </c>
    </row>
    <row r="34" spans="1:40" ht="45">
      <c r="A34" s="13">
        <v>12</v>
      </c>
      <c r="B34" s="13" t="s">
        <v>131</v>
      </c>
      <c r="C34" s="13" t="s">
        <v>132</v>
      </c>
      <c r="D34" s="14" t="s">
        <v>133</v>
      </c>
      <c r="E34" s="13">
        <v>4316210</v>
      </c>
      <c r="F34" s="15">
        <v>0</v>
      </c>
      <c r="G34" s="16">
        <v>6873227.9800000004</v>
      </c>
      <c r="H34" s="16">
        <v>1807373.3059999999</v>
      </c>
      <c r="I34" s="16">
        <v>0</v>
      </c>
      <c r="J34" s="16">
        <v>2034742.04</v>
      </c>
      <c r="K34" s="17">
        <f t="shared" si="0"/>
        <v>10715343.326000001</v>
      </c>
      <c r="L34" s="11">
        <v>4557837.87</v>
      </c>
      <c r="M34" s="11">
        <v>475912.93000000005</v>
      </c>
      <c r="N34" s="11">
        <v>0</v>
      </c>
      <c r="O34" s="11">
        <v>732317</v>
      </c>
      <c r="P34" s="11">
        <v>0</v>
      </c>
      <c r="Q34" s="11">
        <v>0</v>
      </c>
      <c r="R34" s="11">
        <v>732317</v>
      </c>
      <c r="S34" s="12">
        <f t="shared" si="1"/>
        <v>5766067.7999999998</v>
      </c>
      <c r="T34" s="11">
        <v>2723769.33</v>
      </c>
      <c r="U34" s="11">
        <v>553886.81000000006</v>
      </c>
      <c r="V34" s="11">
        <v>0</v>
      </c>
      <c r="W34" s="11">
        <v>244277.33333333334</v>
      </c>
      <c r="X34" s="11">
        <v>43444.67</v>
      </c>
      <c r="Y34" s="12">
        <f t="shared" si="2"/>
        <v>3565378.1433333335</v>
      </c>
      <c r="Z34" s="11">
        <v>2723769.33</v>
      </c>
      <c r="AA34" s="11">
        <v>553886.81000000006</v>
      </c>
      <c r="AB34" s="11">
        <v>0</v>
      </c>
      <c r="AC34" s="11">
        <v>244277.33333333331</v>
      </c>
      <c r="AD34" s="11">
        <v>40445.67</v>
      </c>
      <c r="AE34" s="11">
        <f t="shared" si="3"/>
        <v>13814.38</v>
      </c>
      <c r="AF34" s="12">
        <f t="shared" si="4"/>
        <v>3535747.8533333335</v>
      </c>
      <c r="AG34" s="12">
        <v>2723769.33</v>
      </c>
      <c r="AH34" s="12">
        <v>553886.81000000006</v>
      </c>
      <c r="AI34" s="12">
        <v>0</v>
      </c>
      <c r="AJ34" s="12">
        <v>373995.96</v>
      </c>
      <c r="AK34" s="12">
        <f t="shared" si="5"/>
        <v>3651652.1</v>
      </c>
      <c r="AL34" s="12">
        <f>+Y34+AF34+AK34</f>
        <v>10752778.096666668</v>
      </c>
      <c r="AM34" s="18">
        <f>+F34+K34+S34+AL34</f>
        <v>27234189.22266667</v>
      </c>
    </row>
    <row r="35" spans="1:40" ht="30">
      <c r="A35" s="13">
        <v>14</v>
      </c>
      <c r="B35" s="13" t="s">
        <v>134</v>
      </c>
      <c r="C35" s="13" t="s">
        <v>135</v>
      </c>
      <c r="D35" s="14" t="s">
        <v>136</v>
      </c>
      <c r="E35" s="13">
        <v>4283570</v>
      </c>
      <c r="F35" s="15">
        <v>0</v>
      </c>
      <c r="G35" s="16">
        <v>101884989.66</v>
      </c>
      <c r="H35" s="16">
        <v>2292307.1361833336</v>
      </c>
      <c r="I35" s="16">
        <v>0</v>
      </c>
      <c r="J35" s="16">
        <v>14409942.699999999</v>
      </c>
      <c r="K35" s="17">
        <f t="shared" si="0"/>
        <v>118587239.49618334</v>
      </c>
      <c r="L35" s="11">
        <v>48594239.07</v>
      </c>
      <c r="M35" s="11">
        <v>1148934.0900000001</v>
      </c>
      <c r="N35" s="11">
        <v>0</v>
      </c>
      <c r="O35" s="11">
        <v>7267303</v>
      </c>
      <c r="P35" s="11">
        <v>0</v>
      </c>
      <c r="Q35" s="11">
        <v>0</v>
      </c>
      <c r="R35" s="11">
        <v>7267303</v>
      </c>
      <c r="S35" s="12">
        <f t="shared" si="1"/>
        <v>57010476.160000004</v>
      </c>
      <c r="T35" s="11">
        <f>16085494.2933333+982828.16</f>
        <v>17068322.4533333</v>
      </c>
      <c r="U35" s="11">
        <v>382978.03</v>
      </c>
      <c r="V35" s="11">
        <v>0</v>
      </c>
      <c r="W35" s="11">
        <v>2397332</v>
      </c>
      <c r="X35" s="11">
        <v>483942</v>
      </c>
      <c r="Y35" s="12">
        <f t="shared" si="2"/>
        <v>20332574.483333301</v>
      </c>
      <c r="Z35" s="11">
        <v>16085494.293333331</v>
      </c>
      <c r="AA35" s="11">
        <v>382978.03</v>
      </c>
      <c r="AB35" s="11">
        <v>0</v>
      </c>
      <c r="AC35" s="11">
        <v>2397332</v>
      </c>
      <c r="AD35" s="11">
        <v>554319</v>
      </c>
      <c r="AE35" s="11">
        <f t="shared" si="3"/>
        <v>189329.93</v>
      </c>
      <c r="AF35" s="12">
        <f t="shared" si="4"/>
        <v>19055134.25333333</v>
      </c>
      <c r="AG35" s="12">
        <f>16476278.34+2907578.53</f>
        <v>19383856.870000001</v>
      </c>
      <c r="AH35" s="12">
        <v>382978.03</v>
      </c>
      <c r="AI35" s="12">
        <v>0</v>
      </c>
      <c r="AJ35" s="12">
        <v>2397332</v>
      </c>
      <c r="AK35" s="12">
        <f t="shared" si="5"/>
        <v>22164166.900000002</v>
      </c>
      <c r="AL35" s="12">
        <f>+Y35+AF35+AK35</f>
        <v>61551875.636666641</v>
      </c>
      <c r="AM35" s="18">
        <f>+F35+K35+S35+AL35</f>
        <v>237149591.29284996</v>
      </c>
    </row>
    <row r="36" spans="1:40" ht="45">
      <c r="A36" s="13">
        <v>25</v>
      </c>
      <c r="B36" s="13" t="s">
        <v>137</v>
      </c>
      <c r="C36" s="13" t="s">
        <v>138</v>
      </c>
      <c r="D36" s="19" t="s">
        <v>139</v>
      </c>
      <c r="E36" s="13">
        <v>4267265</v>
      </c>
      <c r="F36" s="15">
        <v>0</v>
      </c>
      <c r="G36" s="16">
        <v>1497604.0899999999</v>
      </c>
      <c r="H36" s="16">
        <v>0</v>
      </c>
      <c r="I36" s="16">
        <v>0</v>
      </c>
      <c r="J36" s="16">
        <v>1612010.58</v>
      </c>
      <c r="K36" s="17">
        <f t="shared" si="0"/>
        <v>3109614.67</v>
      </c>
      <c r="L36" s="11">
        <v>758879.83</v>
      </c>
      <c r="M36" s="11">
        <v>0</v>
      </c>
      <c r="N36" s="11">
        <v>0</v>
      </c>
      <c r="O36" s="11">
        <v>755821</v>
      </c>
      <c r="P36" s="11">
        <v>0</v>
      </c>
      <c r="Q36" s="11">
        <v>0</v>
      </c>
      <c r="R36" s="11">
        <v>755821</v>
      </c>
      <c r="S36" s="12">
        <f t="shared" si="1"/>
        <v>1514700.83</v>
      </c>
      <c r="T36" s="11">
        <v>408955.99</v>
      </c>
      <c r="U36" s="11">
        <v>0</v>
      </c>
      <c r="V36" s="11">
        <v>0</v>
      </c>
      <c r="W36" s="11">
        <v>259014.47280000011</v>
      </c>
      <c r="X36" s="11">
        <v>0</v>
      </c>
      <c r="Y36" s="12">
        <f t="shared" si="2"/>
        <v>667970.4628000001</v>
      </c>
      <c r="Z36" s="11">
        <v>408955.99</v>
      </c>
      <c r="AA36" s="11">
        <v>0</v>
      </c>
      <c r="AB36" s="11">
        <v>0</v>
      </c>
      <c r="AC36" s="11">
        <v>259014.47280000011</v>
      </c>
      <c r="AD36" s="11">
        <v>0</v>
      </c>
      <c r="AE36" s="11">
        <f t="shared" si="3"/>
        <v>0</v>
      </c>
      <c r="AF36" s="12">
        <f t="shared" si="4"/>
        <v>667970.4628000001</v>
      </c>
      <c r="AG36" s="12">
        <v>408955.99</v>
      </c>
      <c r="AH36" s="12">
        <v>0</v>
      </c>
      <c r="AI36" s="12">
        <v>0</v>
      </c>
      <c r="AJ36" s="12">
        <v>298715.53000000003</v>
      </c>
      <c r="AK36" s="12">
        <f t="shared" si="5"/>
        <v>707671.52</v>
      </c>
      <c r="AL36" s="12">
        <f>+Y36+AF36+AK36</f>
        <v>2043612.4456000002</v>
      </c>
      <c r="AM36" s="18">
        <f>+F36+K36+S36+AL36</f>
        <v>6667927.9456000002</v>
      </c>
    </row>
    <row r="37" spans="1:40" ht="45">
      <c r="A37" s="13">
        <v>13</v>
      </c>
      <c r="B37" s="13" t="s">
        <v>140</v>
      </c>
      <c r="C37" s="13" t="s">
        <v>141</v>
      </c>
      <c r="D37" s="23" t="s">
        <v>142</v>
      </c>
      <c r="E37" s="13">
        <v>4316295</v>
      </c>
      <c r="F37" s="15">
        <v>50368.19</v>
      </c>
      <c r="G37" s="16">
        <v>12131496.24</v>
      </c>
      <c r="H37" s="16">
        <v>3957240.42</v>
      </c>
      <c r="I37" s="16">
        <v>0</v>
      </c>
      <c r="J37" s="16">
        <v>2500637.9900000002</v>
      </c>
      <c r="K37" s="17">
        <f t="shared" si="0"/>
        <v>18589374.649999999</v>
      </c>
      <c r="L37" s="11">
        <v>4477381.2300000004</v>
      </c>
      <c r="M37" s="11">
        <v>1419035.6400000001</v>
      </c>
      <c r="N37" s="11">
        <v>0</v>
      </c>
      <c r="O37" s="11">
        <v>984285</v>
      </c>
      <c r="P37" s="11">
        <v>0</v>
      </c>
      <c r="Q37" s="11">
        <v>0</v>
      </c>
      <c r="R37" s="11">
        <v>984285</v>
      </c>
      <c r="S37" s="12">
        <f t="shared" si="1"/>
        <v>6880701.870000001</v>
      </c>
      <c r="T37" s="11">
        <v>1690423.1234000009</v>
      </c>
      <c r="U37" s="11">
        <v>473011.88</v>
      </c>
      <c r="V37" s="11">
        <v>0</v>
      </c>
      <c r="W37" s="11">
        <v>327660</v>
      </c>
      <c r="X37" s="11">
        <v>0</v>
      </c>
      <c r="Y37" s="12">
        <f t="shared" si="2"/>
        <v>2491095.0034000007</v>
      </c>
      <c r="Z37" s="11">
        <v>1690423.1234000009</v>
      </c>
      <c r="AA37" s="11">
        <v>473011.87999999995</v>
      </c>
      <c r="AB37" s="11">
        <v>0</v>
      </c>
      <c r="AC37" s="11">
        <v>327660</v>
      </c>
      <c r="AD37" s="11">
        <v>3739</v>
      </c>
      <c r="AE37" s="11">
        <f t="shared" si="3"/>
        <v>1277.07</v>
      </c>
      <c r="AF37" s="12">
        <f t="shared" si="4"/>
        <v>2492372.0734000006</v>
      </c>
      <c r="AG37" s="12">
        <v>3018796.16</v>
      </c>
      <c r="AH37" s="12">
        <v>473011.88</v>
      </c>
      <c r="AI37" s="12">
        <v>0</v>
      </c>
      <c r="AJ37" s="12">
        <v>432013.45999999996</v>
      </c>
      <c r="AK37" s="12">
        <f t="shared" si="5"/>
        <v>3923821.5</v>
      </c>
      <c r="AL37" s="12">
        <f>+Y37+AF37+AK37</f>
        <v>8907288.5768000018</v>
      </c>
      <c r="AM37" s="18">
        <f>+F37+K37+S37+AL37</f>
        <v>34427733.286800005</v>
      </c>
    </row>
    <row r="38" spans="1:40" ht="45">
      <c r="A38" s="13">
        <v>20</v>
      </c>
      <c r="B38" s="20" t="s">
        <v>143</v>
      </c>
      <c r="C38" s="20" t="s">
        <v>144</v>
      </c>
      <c r="D38" s="14" t="s">
        <v>145</v>
      </c>
      <c r="E38" s="13">
        <v>4266049</v>
      </c>
      <c r="F38" s="15">
        <v>0</v>
      </c>
      <c r="G38" s="16">
        <v>22429007.710000001</v>
      </c>
      <c r="H38" s="16">
        <v>0</v>
      </c>
      <c r="I38" s="16">
        <v>0</v>
      </c>
      <c r="J38" s="16">
        <v>5823607.1500000004</v>
      </c>
      <c r="K38" s="17">
        <f t="shared" si="0"/>
        <v>28252614.859999999</v>
      </c>
      <c r="L38" s="11">
        <v>10214574.23</v>
      </c>
      <c r="M38" s="11">
        <v>210421.98</v>
      </c>
      <c r="N38" s="11">
        <v>0</v>
      </c>
      <c r="O38" s="11">
        <v>2712716</v>
      </c>
      <c r="P38" s="11">
        <v>0</v>
      </c>
      <c r="Q38" s="11">
        <v>0</v>
      </c>
      <c r="R38" s="11">
        <v>2712716</v>
      </c>
      <c r="S38" s="12">
        <f t="shared" si="1"/>
        <v>13137712.210000001</v>
      </c>
      <c r="T38" s="11">
        <v>3396882.7099999995</v>
      </c>
      <c r="U38" s="11">
        <v>116106.85999999999</v>
      </c>
      <c r="V38" s="11">
        <v>0</v>
      </c>
      <c r="W38" s="11">
        <v>1043635.5552999999</v>
      </c>
      <c r="X38" s="11">
        <v>25364.44</v>
      </c>
      <c r="Y38" s="12">
        <f t="shared" si="2"/>
        <v>4581989.5652999999</v>
      </c>
      <c r="Z38" s="11">
        <v>3751680.2099999995</v>
      </c>
      <c r="AA38" s="11">
        <v>120904.35999999999</v>
      </c>
      <c r="AB38" s="11">
        <v>0</v>
      </c>
      <c r="AC38" s="11">
        <v>1043635.5552999999</v>
      </c>
      <c r="AD38" s="11">
        <v>0</v>
      </c>
      <c r="AE38" s="11">
        <f t="shared" si="3"/>
        <v>0</v>
      </c>
      <c r="AF38" s="12">
        <f t="shared" si="4"/>
        <v>4916220.1252999995</v>
      </c>
      <c r="AG38" s="12">
        <f>4076713.63+1019178.41</f>
        <v>5095892.04</v>
      </c>
      <c r="AH38" s="12">
        <v>295904.36</v>
      </c>
      <c r="AI38" s="12">
        <v>0</v>
      </c>
      <c r="AJ38" s="12">
        <v>1067656.49</v>
      </c>
      <c r="AK38" s="12">
        <f t="shared" si="5"/>
        <v>6459452.8900000006</v>
      </c>
      <c r="AL38" s="12">
        <f>+Y38+AF38+AK38</f>
        <v>15957662.580600001</v>
      </c>
      <c r="AM38" s="18">
        <f>+F38+K38+S38+AL38</f>
        <v>57347989.650600001</v>
      </c>
      <c r="AN38" s="44"/>
    </row>
    <row r="39" spans="1:40" ht="30">
      <c r="A39" s="13">
        <v>18</v>
      </c>
      <c r="B39" s="13" t="s">
        <v>146</v>
      </c>
      <c r="C39" s="13" t="s">
        <v>147</v>
      </c>
      <c r="D39" s="14" t="s">
        <v>148</v>
      </c>
      <c r="E39" s="13">
        <v>4266162</v>
      </c>
      <c r="F39" s="15">
        <v>344.59</v>
      </c>
      <c r="G39" s="16">
        <v>31661885.989999998</v>
      </c>
      <c r="H39" s="16">
        <v>4755688.75</v>
      </c>
      <c r="I39" s="16">
        <v>0</v>
      </c>
      <c r="J39" s="16">
        <v>2143050.39</v>
      </c>
      <c r="K39" s="17">
        <f t="shared" si="0"/>
        <v>38560625.129999995</v>
      </c>
      <c r="L39" s="11">
        <v>14716659.82</v>
      </c>
      <c r="M39" s="11">
        <v>2377136.4000000004</v>
      </c>
      <c r="N39" s="11">
        <v>0</v>
      </c>
      <c r="O39" s="11">
        <v>950532</v>
      </c>
      <c r="P39" s="11">
        <v>0</v>
      </c>
      <c r="Q39" s="11">
        <v>0</v>
      </c>
      <c r="R39" s="11">
        <v>950532</v>
      </c>
      <c r="S39" s="12">
        <f t="shared" si="1"/>
        <v>18044328.219999999</v>
      </c>
      <c r="T39" s="11">
        <v>5297866.4435999971</v>
      </c>
      <c r="U39" s="11">
        <v>792378.8</v>
      </c>
      <c r="V39" s="11">
        <v>0</v>
      </c>
      <c r="W39" s="11">
        <v>302874</v>
      </c>
      <c r="X39" s="11">
        <v>86482</v>
      </c>
      <c r="Y39" s="12">
        <f t="shared" si="2"/>
        <v>6479601.2435999969</v>
      </c>
      <c r="Z39" s="11">
        <v>5297866.4435999971</v>
      </c>
      <c r="AA39" s="11">
        <v>792378.8</v>
      </c>
      <c r="AB39" s="11">
        <v>0</v>
      </c>
      <c r="AC39" s="11">
        <v>302874</v>
      </c>
      <c r="AD39" s="11">
        <v>112912</v>
      </c>
      <c r="AE39" s="11">
        <f t="shared" si="3"/>
        <v>38565.56</v>
      </c>
      <c r="AF39" s="12">
        <f t="shared" si="4"/>
        <v>6431684.8035999965</v>
      </c>
      <c r="AG39" s="12">
        <v>6061275.3200000003</v>
      </c>
      <c r="AH39" s="12">
        <v>792378.8</v>
      </c>
      <c r="AI39" s="12">
        <v>0</v>
      </c>
      <c r="AJ39" s="12">
        <v>362751.99</v>
      </c>
      <c r="AK39" s="12">
        <f t="shared" si="5"/>
        <v>7216406.1100000003</v>
      </c>
      <c r="AL39" s="12">
        <f>+Y39+AF39+AK39</f>
        <v>20127692.157199994</v>
      </c>
      <c r="AM39" s="18">
        <f>+F39+K39+S39+AL39</f>
        <v>76732990.097199991</v>
      </c>
    </row>
    <row r="40" spans="1:40" ht="30">
      <c r="A40" s="13">
        <v>4</v>
      </c>
      <c r="B40" s="13" t="s">
        <v>149</v>
      </c>
      <c r="C40" s="13" t="s">
        <v>150</v>
      </c>
      <c r="D40" s="19" t="s">
        <v>151</v>
      </c>
      <c r="E40" s="13">
        <v>9524980</v>
      </c>
      <c r="F40" s="15">
        <v>0</v>
      </c>
      <c r="G40" s="16">
        <v>36294691.616064005</v>
      </c>
      <c r="H40" s="16">
        <v>0</v>
      </c>
      <c r="I40" s="16">
        <v>0</v>
      </c>
      <c r="J40" s="16">
        <v>25412707.319999997</v>
      </c>
      <c r="K40" s="17">
        <f t="shared" si="0"/>
        <v>61707398.936064005</v>
      </c>
      <c r="L40" s="11">
        <v>11914037.869999999</v>
      </c>
      <c r="M40" s="11">
        <v>0</v>
      </c>
      <c r="N40" s="11">
        <v>0</v>
      </c>
      <c r="O40" s="11">
        <v>10551001</v>
      </c>
      <c r="P40" s="11">
        <v>0</v>
      </c>
      <c r="Q40" s="11">
        <v>0</v>
      </c>
      <c r="R40" s="11">
        <v>10551001</v>
      </c>
      <c r="S40" s="12">
        <f t="shared" si="1"/>
        <v>22465038.869999997</v>
      </c>
      <c r="T40" s="11">
        <v>3746737.59</v>
      </c>
      <c r="U40" s="11">
        <v>0</v>
      </c>
      <c r="V40" s="11">
        <v>0</v>
      </c>
      <c r="W40" s="11">
        <v>3540466</v>
      </c>
      <c r="X40" s="11">
        <v>71088</v>
      </c>
      <c r="Y40" s="12">
        <f t="shared" si="2"/>
        <v>7358291.5899999999</v>
      </c>
      <c r="Z40" s="11">
        <v>4333263.4799999995</v>
      </c>
      <c r="AA40" s="11">
        <v>0</v>
      </c>
      <c r="AB40" s="11">
        <v>0</v>
      </c>
      <c r="AC40" s="11">
        <v>3540466</v>
      </c>
      <c r="AD40" s="11">
        <v>199157</v>
      </c>
      <c r="AE40" s="11">
        <f t="shared" si="3"/>
        <v>68022.89</v>
      </c>
      <c r="AF40" s="12">
        <f t="shared" si="4"/>
        <v>7941752.3699999992</v>
      </c>
      <c r="AG40" s="12">
        <f>3746737.59+878864.38</f>
        <v>4625601.97</v>
      </c>
      <c r="AH40" s="12">
        <v>0</v>
      </c>
      <c r="AI40" s="12">
        <v>0</v>
      </c>
      <c r="AJ40" s="12">
        <v>4235451.22</v>
      </c>
      <c r="AK40" s="12">
        <f t="shared" si="5"/>
        <v>8861053.1899999995</v>
      </c>
      <c r="AL40" s="12">
        <f>+Y40+AF40+AK40</f>
        <v>24161097.149999999</v>
      </c>
      <c r="AM40" s="18">
        <f>+F40+K40+S40+AL40</f>
        <v>108333534.95606402</v>
      </c>
    </row>
    <row r="41" spans="1:40" s="26" customFormat="1" ht="30">
      <c r="A41" s="24">
        <v>11</v>
      </c>
      <c r="B41" s="24" t="s">
        <v>152</v>
      </c>
      <c r="C41" s="24" t="s">
        <v>153</v>
      </c>
      <c r="D41" s="25" t="s">
        <v>154</v>
      </c>
      <c r="E41" s="24">
        <v>4203911</v>
      </c>
      <c r="F41" s="15">
        <v>0</v>
      </c>
      <c r="G41" s="16">
        <v>390075.86</v>
      </c>
      <c r="H41" s="16">
        <v>1841988.91</v>
      </c>
      <c r="I41" s="16">
        <v>0</v>
      </c>
      <c r="J41" s="16">
        <v>839709.19000000018</v>
      </c>
      <c r="K41" s="17">
        <f t="shared" si="0"/>
        <v>3071773.96</v>
      </c>
      <c r="L41" s="11">
        <v>124655.94</v>
      </c>
      <c r="M41" s="11">
        <v>1189984.25</v>
      </c>
      <c r="N41" s="11">
        <v>0</v>
      </c>
      <c r="O41" s="11">
        <v>356963</v>
      </c>
      <c r="P41" s="11">
        <v>0</v>
      </c>
      <c r="Q41" s="11">
        <v>0</v>
      </c>
      <c r="R41" s="11">
        <v>356963</v>
      </c>
      <c r="S41" s="12">
        <f t="shared" si="1"/>
        <v>1671603.19</v>
      </c>
      <c r="T41" s="11">
        <v>307112.44</v>
      </c>
      <c r="U41" s="11">
        <v>526990.56000000006</v>
      </c>
      <c r="V41" s="11">
        <v>0</v>
      </c>
      <c r="W41" s="11">
        <v>118799.66666666667</v>
      </c>
      <c r="X41" s="11">
        <v>23774.33</v>
      </c>
      <c r="Y41" s="12">
        <f t="shared" si="2"/>
        <v>976676.99666666659</v>
      </c>
      <c r="Z41" s="11">
        <v>307112.44</v>
      </c>
      <c r="AA41" s="11">
        <v>526990.56000000006</v>
      </c>
      <c r="AB41" s="11">
        <v>0</v>
      </c>
      <c r="AC41" s="11">
        <v>118799.66666666667</v>
      </c>
      <c r="AD41" s="11">
        <v>26858.33</v>
      </c>
      <c r="AE41" s="11">
        <f t="shared" si="3"/>
        <v>9173.57</v>
      </c>
      <c r="AF41" s="12">
        <f t="shared" si="4"/>
        <v>962076.23666666658</v>
      </c>
      <c r="AG41" s="12">
        <v>307112.44</v>
      </c>
      <c r="AH41" s="12">
        <v>526990.56000000006</v>
      </c>
      <c r="AI41" s="12">
        <v>0</v>
      </c>
      <c r="AJ41" s="12">
        <v>152778.9</v>
      </c>
      <c r="AK41" s="12">
        <f t="shared" si="5"/>
        <v>986881.9</v>
      </c>
      <c r="AL41" s="12">
        <f>+Y41+AF41+AK41</f>
        <v>2925635.1333333333</v>
      </c>
      <c r="AM41" s="18">
        <f>+F41+K41+S41+AL41</f>
        <v>7669012.2833333332</v>
      </c>
    </row>
    <row r="42" spans="1:40" ht="30">
      <c r="A42" s="13">
        <v>40</v>
      </c>
      <c r="B42" s="20" t="s">
        <v>155</v>
      </c>
      <c r="C42" s="20" t="s">
        <v>156</v>
      </c>
      <c r="D42" s="19" t="s">
        <v>157</v>
      </c>
      <c r="E42" s="29">
        <v>4192537</v>
      </c>
      <c r="F42" s="15">
        <v>212179.68000000011</v>
      </c>
      <c r="G42" s="16">
        <v>53570544.43</v>
      </c>
      <c r="H42" s="16">
        <v>6193679.0800000001</v>
      </c>
      <c r="I42" s="16">
        <v>109431.98999999998</v>
      </c>
      <c r="J42" s="16">
        <v>6356609.4800000004</v>
      </c>
      <c r="K42" s="17">
        <f t="shared" si="0"/>
        <v>66230264.980000004</v>
      </c>
      <c r="L42" s="11">
        <v>25659113.050000001</v>
      </c>
      <c r="M42" s="11">
        <v>3455113.1</v>
      </c>
      <c r="N42" s="11">
        <v>67177.679999999993</v>
      </c>
      <c r="O42" s="11">
        <v>3048706</v>
      </c>
      <c r="P42" s="11">
        <v>0</v>
      </c>
      <c r="Q42" s="11">
        <v>0</v>
      </c>
      <c r="R42" s="11">
        <v>3048706</v>
      </c>
      <c r="S42" s="12">
        <f t="shared" si="1"/>
        <v>32230109.830000002</v>
      </c>
      <c r="T42" s="11">
        <v>8550340.6069599893</v>
      </c>
      <c r="U42" s="11">
        <v>1681098.94</v>
      </c>
      <c r="V42" s="11">
        <v>36410.67</v>
      </c>
      <c r="W42" s="11">
        <v>1020160.3333333335</v>
      </c>
      <c r="X42" s="11">
        <v>295702.67</v>
      </c>
      <c r="Y42" s="12">
        <f t="shared" si="2"/>
        <v>11583713.220293323</v>
      </c>
      <c r="Z42" s="11">
        <v>8550340.6069599893</v>
      </c>
      <c r="AA42" s="11">
        <v>1681098.9400000002</v>
      </c>
      <c r="AB42" s="11">
        <v>36410.67</v>
      </c>
      <c r="AC42" s="11">
        <v>1020160.3333333335</v>
      </c>
      <c r="AD42" s="11">
        <v>380230.67</v>
      </c>
      <c r="AE42" s="11">
        <f t="shared" si="3"/>
        <v>129869.34</v>
      </c>
      <c r="AF42" s="12">
        <f t="shared" si="4"/>
        <v>11417879.890293323</v>
      </c>
      <c r="AG42" s="12">
        <f>11222262.47+1980399.25839506</f>
        <v>13202661.72839506</v>
      </c>
      <c r="AH42" s="12">
        <v>1681098.94</v>
      </c>
      <c r="AI42" s="12">
        <v>36410.67</v>
      </c>
      <c r="AJ42" s="12">
        <v>1047349.29</v>
      </c>
      <c r="AK42" s="12">
        <f t="shared" si="5"/>
        <v>15967520.628395058</v>
      </c>
      <c r="AL42" s="12">
        <f>+Y42+AF42+AK42</f>
        <v>38969113.738981701</v>
      </c>
      <c r="AM42" s="18">
        <f>+F42+K42+S42+AL42</f>
        <v>137641668.2289817</v>
      </c>
    </row>
    <row r="43" spans="1:40" ht="14.25" customHeight="1">
      <c r="A43" s="13">
        <v>41</v>
      </c>
      <c r="B43" s="13" t="s">
        <v>158</v>
      </c>
      <c r="C43" s="13" t="s">
        <v>159</v>
      </c>
      <c r="D43" s="19" t="s">
        <v>160</v>
      </c>
      <c r="E43" s="13">
        <v>14908162</v>
      </c>
      <c r="F43" s="15">
        <v>0</v>
      </c>
      <c r="G43" s="16">
        <v>2135090.1399999997</v>
      </c>
      <c r="H43" s="16">
        <v>0</v>
      </c>
      <c r="I43" s="16">
        <v>0</v>
      </c>
      <c r="J43" s="16">
        <v>776564.53</v>
      </c>
      <c r="K43" s="17">
        <f t="shared" si="0"/>
        <v>2911654.67</v>
      </c>
      <c r="L43" s="11">
        <v>1423285.62</v>
      </c>
      <c r="M43" s="11">
        <v>0</v>
      </c>
      <c r="N43" s="11">
        <v>0</v>
      </c>
      <c r="O43" s="11">
        <v>365992</v>
      </c>
      <c r="P43" s="11">
        <v>0</v>
      </c>
      <c r="Q43" s="11">
        <v>0</v>
      </c>
      <c r="R43" s="11">
        <v>365992</v>
      </c>
      <c r="S43" s="12">
        <f t="shared" si="1"/>
        <v>1789277.62</v>
      </c>
      <c r="T43" s="11">
        <v>475347.29333333339</v>
      </c>
      <c r="U43" s="11">
        <v>0</v>
      </c>
      <c r="V43" s="11">
        <v>0</v>
      </c>
      <c r="W43" s="11">
        <v>121997.33333333331</v>
      </c>
      <c r="X43" s="11">
        <v>126.67</v>
      </c>
      <c r="Y43" s="12">
        <f t="shared" si="2"/>
        <v>597471.29666666675</v>
      </c>
      <c r="Z43" s="11">
        <v>475347.29333333339</v>
      </c>
      <c r="AA43" s="11">
        <v>0</v>
      </c>
      <c r="AB43" s="11">
        <v>0</v>
      </c>
      <c r="AC43" s="11">
        <v>121997.33333333331</v>
      </c>
      <c r="AD43" s="11">
        <v>10702.67</v>
      </c>
      <c r="AE43" s="11">
        <f t="shared" si="3"/>
        <v>3655.54</v>
      </c>
      <c r="AF43" s="12">
        <f t="shared" si="4"/>
        <v>601000.16666666674</v>
      </c>
      <c r="AG43" s="12">
        <v>511744.4</v>
      </c>
      <c r="AH43" s="12">
        <v>0</v>
      </c>
      <c r="AI43" s="12">
        <v>0</v>
      </c>
      <c r="AJ43" s="12">
        <v>131996.19</v>
      </c>
      <c r="AK43" s="12">
        <f t="shared" si="5"/>
        <v>643740.59000000008</v>
      </c>
      <c r="AL43" s="12">
        <f>+Y43+AF43+AK43</f>
        <v>1842212.0533333335</v>
      </c>
      <c r="AM43" s="18">
        <f>+F43+K43+S43+AL43</f>
        <v>6543144.3433333337</v>
      </c>
    </row>
    <row r="44" spans="1:40">
      <c r="A44" s="13">
        <v>45</v>
      </c>
      <c r="B44" s="13" t="s">
        <v>161</v>
      </c>
      <c r="C44" s="13" t="s">
        <v>162</v>
      </c>
      <c r="D44" s="19" t="s">
        <v>163</v>
      </c>
      <c r="E44" s="13">
        <v>5854268</v>
      </c>
      <c r="F44" s="15">
        <v>15509.470000000001</v>
      </c>
      <c r="G44" s="16">
        <v>1109432.8800000001</v>
      </c>
      <c r="H44" s="16">
        <v>0</v>
      </c>
      <c r="I44" s="16">
        <v>1035792.43</v>
      </c>
      <c r="J44" s="16">
        <v>539924.27</v>
      </c>
      <c r="K44" s="17">
        <f t="shared" si="0"/>
        <v>2685149.58</v>
      </c>
      <c r="L44" s="11">
        <v>971689.16</v>
      </c>
      <c r="M44" s="11">
        <v>0</v>
      </c>
      <c r="N44" s="11">
        <v>723115.84000000008</v>
      </c>
      <c r="O44" s="11">
        <v>231716</v>
      </c>
      <c r="P44" s="11">
        <v>0</v>
      </c>
      <c r="Q44" s="11">
        <v>0</v>
      </c>
      <c r="R44" s="11">
        <v>231716</v>
      </c>
      <c r="S44" s="12">
        <f t="shared" si="1"/>
        <v>1926521</v>
      </c>
      <c r="T44" s="11">
        <v>323896.38666666666</v>
      </c>
      <c r="U44" s="11">
        <v>0</v>
      </c>
      <c r="V44" s="11">
        <v>241038.61333333337</v>
      </c>
      <c r="W44" s="11">
        <v>77238.666666666672</v>
      </c>
      <c r="X44" s="11">
        <v>78780.33</v>
      </c>
      <c r="Y44" s="12">
        <f t="shared" si="2"/>
        <v>720953.99666666659</v>
      </c>
      <c r="Z44" s="11">
        <v>323896.38666666666</v>
      </c>
      <c r="AA44" s="11">
        <v>0</v>
      </c>
      <c r="AB44" s="11">
        <v>241038.6133333334</v>
      </c>
      <c r="AC44" s="11">
        <v>77238.666666666672</v>
      </c>
      <c r="AD44" s="11">
        <v>99587.33</v>
      </c>
      <c r="AE44" s="11">
        <f t="shared" si="3"/>
        <v>34014.46</v>
      </c>
      <c r="AF44" s="12">
        <f t="shared" si="4"/>
        <v>676188.12666666659</v>
      </c>
      <c r="AG44" s="12">
        <v>326829</v>
      </c>
      <c r="AH44" s="12">
        <v>0</v>
      </c>
      <c r="AI44" s="12">
        <v>340530.76</v>
      </c>
      <c r="AJ44" s="12">
        <v>88731.97</v>
      </c>
      <c r="AK44" s="12">
        <f t="shared" si="5"/>
        <v>756091.73</v>
      </c>
      <c r="AL44" s="12">
        <f>+Y44+AF44+AK44</f>
        <v>2153233.853333333</v>
      </c>
      <c r="AM44" s="18">
        <f>+F44+K44+S44+AL44</f>
        <v>6780413.9033333343</v>
      </c>
    </row>
    <row r="45" spans="1:40">
      <c r="A45" s="13">
        <v>42</v>
      </c>
      <c r="B45" s="13" t="s">
        <v>164</v>
      </c>
      <c r="C45" s="13" t="s">
        <v>165</v>
      </c>
      <c r="D45" s="19" t="s">
        <v>166</v>
      </c>
      <c r="E45" s="13">
        <v>21101334</v>
      </c>
      <c r="F45" s="15">
        <v>1655.8500000000022</v>
      </c>
      <c r="G45" s="16">
        <v>0</v>
      </c>
      <c r="H45" s="16">
        <v>8863948.7999999989</v>
      </c>
      <c r="I45" s="16">
        <v>0</v>
      </c>
      <c r="J45" s="16">
        <v>161208.59999999998</v>
      </c>
      <c r="K45" s="17">
        <f t="shared" si="0"/>
        <v>9025157.3999999985</v>
      </c>
      <c r="L45" s="11">
        <v>0</v>
      </c>
      <c r="M45" s="11">
        <v>4342149.97</v>
      </c>
      <c r="N45" s="11">
        <v>0</v>
      </c>
      <c r="O45" s="11">
        <v>100346</v>
      </c>
      <c r="P45" s="11">
        <v>0</v>
      </c>
      <c r="Q45" s="11">
        <v>0</v>
      </c>
      <c r="R45" s="11">
        <v>100346</v>
      </c>
      <c r="S45" s="12">
        <f t="shared" si="1"/>
        <v>4442495.97</v>
      </c>
      <c r="T45" s="11">
        <v>0</v>
      </c>
      <c r="U45" s="11">
        <v>1445555.4766666666</v>
      </c>
      <c r="V45" s="11">
        <v>0</v>
      </c>
      <c r="W45" s="11">
        <v>25204.84</v>
      </c>
      <c r="X45" s="11">
        <v>28032.16</v>
      </c>
      <c r="Y45" s="12">
        <f t="shared" si="2"/>
        <v>1498792.4766666666</v>
      </c>
      <c r="Z45" s="11">
        <v>0</v>
      </c>
      <c r="AA45" s="11">
        <v>1445555.4766666666</v>
      </c>
      <c r="AB45" s="11">
        <v>0</v>
      </c>
      <c r="AC45" s="11">
        <v>25204.84</v>
      </c>
      <c r="AD45" s="11">
        <v>59055.16</v>
      </c>
      <c r="AE45" s="11">
        <f t="shared" si="3"/>
        <v>20170.53</v>
      </c>
      <c r="AF45" s="12">
        <f t="shared" si="4"/>
        <v>1490930.8466666667</v>
      </c>
      <c r="AG45" s="12">
        <v>0</v>
      </c>
      <c r="AH45" s="12">
        <v>1477459.02</v>
      </c>
      <c r="AI45" s="12">
        <v>0</v>
      </c>
      <c r="AJ45" s="12">
        <v>25204.84</v>
      </c>
      <c r="AK45" s="12">
        <f t="shared" si="5"/>
        <v>1502663.86</v>
      </c>
      <c r="AL45" s="12">
        <f>+Y45+AF45+AK45</f>
        <v>4492387.1833333336</v>
      </c>
      <c r="AM45" s="18">
        <f>+F45+K45+S45+AL45</f>
        <v>17961696.403333332</v>
      </c>
    </row>
    <row r="46" spans="1:40">
      <c r="A46" s="13">
        <v>46</v>
      </c>
      <c r="B46" s="20" t="s">
        <v>167</v>
      </c>
      <c r="C46" s="20" t="s">
        <v>168</v>
      </c>
      <c r="D46" s="19" t="s">
        <v>169</v>
      </c>
      <c r="E46" s="13">
        <v>14009050</v>
      </c>
      <c r="F46" s="15">
        <v>0</v>
      </c>
      <c r="G46" s="16">
        <v>2187104.5299999998</v>
      </c>
      <c r="H46" s="16">
        <v>0</v>
      </c>
      <c r="I46" s="16">
        <v>0</v>
      </c>
      <c r="J46" s="16">
        <v>1186581.5</v>
      </c>
      <c r="K46" s="17">
        <f t="shared" si="0"/>
        <v>3373686.03</v>
      </c>
      <c r="L46" s="11">
        <v>771113.05</v>
      </c>
      <c r="M46" s="11">
        <v>0</v>
      </c>
      <c r="N46" s="11">
        <v>0</v>
      </c>
      <c r="O46" s="11">
        <v>541342</v>
      </c>
      <c r="P46" s="11">
        <v>0</v>
      </c>
      <c r="Q46" s="11">
        <v>0</v>
      </c>
      <c r="R46" s="11">
        <v>541342</v>
      </c>
      <c r="S46" s="12">
        <f t="shared" si="1"/>
        <v>1312455.05</v>
      </c>
      <c r="T46" s="11">
        <v>1104104.8500000001</v>
      </c>
      <c r="U46" s="11">
        <v>0</v>
      </c>
      <c r="V46" s="11">
        <v>0</v>
      </c>
      <c r="W46" s="11">
        <v>180468.33333333334</v>
      </c>
      <c r="X46" s="11">
        <v>20368.669999999998</v>
      </c>
      <c r="Y46" s="12">
        <f t="shared" si="2"/>
        <v>1304941.8533333333</v>
      </c>
      <c r="Z46" s="11">
        <v>1104104.8500000001</v>
      </c>
      <c r="AA46" s="11">
        <v>0</v>
      </c>
      <c r="AB46" s="11">
        <v>0</v>
      </c>
      <c r="AC46" s="11">
        <v>180468.33333333334</v>
      </c>
      <c r="AD46" s="11">
        <v>25235.67</v>
      </c>
      <c r="AE46" s="11">
        <f t="shared" si="3"/>
        <v>8619.35</v>
      </c>
      <c r="AF46" s="12">
        <f t="shared" si="4"/>
        <v>1293192.5333333334</v>
      </c>
      <c r="AG46" s="12">
        <v>268364.78000000003</v>
      </c>
      <c r="AH46" s="12">
        <v>0</v>
      </c>
      <c r="AI46" s="12">
        <v>0</v>
      </c>
      <c r="AJ46" s="12">
        <v>200837</v>
      </c>
      <c r="AK46" s="12">
        <f t="shared" si="5"/>
        <v>469201.78</v>
      </c>
      <c r="AL46" s="12">
        <f>+Y46+AF46+AK46</f>
        <v>3067336.166666667</v>
      </c>
      <c r="AM46" s="18">
        <f>+F46+K46+S46+AL46</f>
        <v>7753477.2466666671</v>
      </c>
    </row>
    <row r="47" spans="1:40">
      <c r="A47" s="13">
        <v>47</v>
      </c>
      <c r="B47" s="20" t="s">
        <v>170</v>
      </c>
      <c r="C47" s="20" t="s">
        <v>171</v>
      </c>
      <c r="D47" s="19" t="s">
        <v>172</v>
      </c>
      <c r="E47" s="13">
        <v>8422035</v>
      </c>
      <c r="F47" s="15">
        <v>0</v>
      </c>
      <c r="G47" s="16">
        <v>6806904.2200000007</v>
      </c>
      <c r="H47" s="16">
        <v>0</v>
      </c>
      <c r="I47" s="16">
        <v>0</v>
      </c>
      <c r="J47" s="16">
        <v>2498462.46</v>
      </c>
      <c r="K47" s="17">
        <f t="shared" si="0"/>
        <v>9305366.6799999997</v>
      </c>
      <c r="L47" s="11">
        <v>4587682.26</v>
      </c>
      <c r="M47" s="11">
        <v>0</v>
      </c>
      <c r="N47" s="11">
        <v>0</v>
      </c>
      <c r="O47" s="11">
        <v>1409728</v>
      </c>
      <c r="P47" s="11">
        <v>38</v>
      </c>
      <c r="Q47" s="11"/>
      <c r="R47" s="11">
        <v>1409766</v>
      </c>
      <c r="S47" s="12">
        <f t="shared" si="1"/>
        <v>5997448.2599999998</v>
      </c>
      <c r="T47" s="11">
        <v>1528371.1600000001</v>
      </c>
      <c r="U47" s="11">
        <v>0</v>
      </c>
      <c r="V47" s="11">
        <v>0</v>
      </c>
      <c r="W47" s="11">
        <v>400159.71</v>
      </c>
      <c r="X47" s="11">
        <v>128856.29</v>
      </c>
      <c r="Y47" s="12">
        <f t="shared" si="2"/>
        <v>2057387.1600000001</v>
      </c>
      <c r="Z47" s="11">
        <v>1528371.1600000001</v>
      </c>
      <c r="AA47" s="11">
        <v>0</v>
      </c>
      <c r="AB47" s="11">
        <v>0</v>
      </c>
      <c r="AC47" s="11">
        <v>400159.71</v>
      </c>
      <c r="AD47" s="11">
        <v>147450.29</v>
      </c>
      <c r="AE47" s="11">
        <f t="shared" si="3"/>
        <v>50362.25</v>
      </c>
      <c r="AF47" s="12">
        <f t="shared" si="4"/>
        <v>1978893.12</v>
      </c>
      <c r="AG47" s="12">
        <v>1548429.89</v>
      </c>
      <c r="AH47" s="12">
        <v>0</v>
      </c>
      <c r="AI47" s="12">
        <v>0</v>
      </c>
      <c r="AJ47" s="12">
        <v>400159.71</v>
      </c>
      <c r="AK47" s="12">
        <f t="shared" si="5"/>
        <v>1948589.5999999999</v>
      </c>
      <c r="AL47" s="12">
        <f>+Y47+AF47+AK47</f>
        <v>5984869.8799999999</v>
      </c>
      <c r="AM47" s="18">
        <f>+F47+K47+S47+AL47</f>
        <v>21287684.82</v>
      </c>
    </row>
    <row r="48" spans="1:40" ht="14.25" customHeight="1">
      <c r="A48" s="13">
        <v>49</v>
      </c>
      <c r="B48" s="13" t="s">
        <v>173</v>
      </c>
      <c r="C48" s="13" t="s">
        <v>174</v>
      </c>
      <c r="D48" s="19" t="s">
        <v>175</v>
      </c>
      <c r="E48" s="13">
        <v>15413404</v>
      </c>
      <c r="F48" s="15">
        <v>0</v>
      </c>
      <c r="G48" s="16">
        <v>142765.57</v>
      </c>
      <c r="H48" s="16">
        <v>0</v>
      </c>
      <c r="I48" s="16">
        <v>0</v>
      </c>
      <c r="J48" s="16">
        <v>3687624.98</v>
      </c>
      <c r="K48" s="17">
        <f t="shared" si="0"/>
        <v>3830390.55</v>
      </c>
      <c r="L48" s="11">
        <v>192195.34</v>
      </c>
      <c r="M48" s="11">
        <v>0</v>
      </c>
      <c r="N48" s="11">
        <v>0</v>
      </c>
      <c r="O48" s="11">
        <v>2104220</v>
      </c>
      <c r="P48" s="11">
        <v>6461</v>
      </c>
      <c r="Q48" s="11"/>
      <c r="R48" s="11">
        <v>2110681</v>
      </c>
      <c r="S48" s="12">
        <f t="shared" si="1"/>
        <v>2302876.34</v>
      </c>
      <c r="T48" s="11">
        <v>71027.754399999991</v>
      </c>
      <c r="U48" s="11">
        <v>0</v>
      </c>
      <c r="V48" s="11">
        <v>0</v>
      </c>
      <c r="W48" s="11">
        <v>611620.18000000005</v>
      </c>
      <c r="X48" s="11">
        <v>149940.82</v>
      </c>
      <c r="Y48" s="12">
        <f t="shared" si="2"/>
        <v>832588.75439999998</v>
      </c>
      <c r="Z48" s="11">
        <v>71027.754399999991</v>
      </c>
      <c r="AA48" s="11">
        <v>0</v>
      </c>
      <c r="AB48" s="11">
        <v>0</v>
      </c>
      <c r="AC48" s="11">
        <v>611620.18000000005</v>
      </c>
      <c r="AD48" s="11">
        <v>264828.82</v>
      </c>
      <c r="AE48" s="11">
        <f t="shared" si="3"/>
        <v>90453.37</v>
      </c>
      <c r="AF48" s="12">
        <f t="shared" si="4"/>
        <v>773101.30440000002</v>
      </c>
      <c r="AG48" s="12">
        <v>94897.01</v>
      </c>
      <c r="AH48" s="12">
        <v>0</v>
      </c>
      <c r="AI48" s="12">
        <v>0</v>
      </c>
      <c r="AJ48" s="12">
        <v>611620.18000000005</v>
      </c>
      <c r="AK48" s="12">
        <f t="shared" si="5"/>
        <v>706517.19000000006</v>
      </c>
      <c r="AL48" s="12">
        <f>+Y48+AF48+AK48</f>
        <v>2312207.2488000002</v>
      </c>
      <c r="AM48" s="18">
        <f>+F48+K48+S48+AL48</f>
        <v>8445474.1387999989</v>
      </c>
    </row>
    <row r="49" spans="1:39">
      <c r="A49" s="13">
        <v>51</v>
      </c>
      <c r="B49" s="13" t="s">
        <v>176</v>
      </c>
      <c r="C49" s="13" t="s">
        <v>177</v>
      </c>
      <c r="D49" s="19" t="s">
        <v>178</v>
      </c>
      <c r="E49" s="51">
        <v>5919324</v>
      </c>
      <c r="F49" s="15">
        <v>0</v>
      </c>
      <c r="G49" s="16">
        <v>6397425.459999999</v>
      </c>
      <c r="H49" s="16">
        <v>0</v>
      </c>
      <c r="I49" s="16">
        <v>0</v>
      </c>
      <c r="J49" s="16">
        <v>42924.800000000003</v>
      </c>
      <c r="K49" s="17">
        <f t="shared" si="0"/>
        <v>6440350.2599999988</v>
      </c>
      <c r="L49" s="11">
        <v>3403935.61</v>
      </c>
      <c r="M49" s="11">
        <v>0</v>
      </c>
      <c r="N49" s="11">
        <v>0</v>
      </c>
      <c r="O49" s="11">
        <v>19393</v>
      </c>
      <c r="P49" s="11">
        <v>0</v>
      </c>
      <c r="Q49" s="11">
        <v>0</v>
      </c>
      <c r="R49" s="11">
        <v>19393</v>
      </c>
      <c r="S49" s="12">
        <f t="shared" si="1"/>
        <v>3423328.61</v>
      </c>
      <c r="T49" s="11">
        <v>1133902.2466666668</v>
      </c>
      <c r="U49" s="11">
        <v>0</v>
      </c>
      <c r="V49" s="11">
        <v>0</v>
      </c>
      <c r="W49" s="11">
        <v>6464.333333333333</v>
      </c>
      <c r="X49" s="11">
        <v>0</v>
      </c>
      <c r="Y49" s="12">
        <f t="shared" si="2"/>
        <v>1140366.58</v>
      </c>
      <c r="Z49" s="11">
        <v>1133902.2466666668</v>
      </c>
      <c r="AA49" s="11">
        <v>0</v>
      </c>
      <c r="AB49" s="11">
        <v>0</v>
      </c>
      <c r="AC49" s="11">
        <v>6464.333333333333</v>
      </c>
      <c r="AD49" s="11">
        <v>2104.67</v>
      </c>
      <c r="AE49" s="11">
        <f t="shared" si="3"/>
        <v>718.86</v>
      </c>
      <c r="AF49" s="12">
        <f t="shared" si="4"/>
        <v>1141085.4400000002</v>
      </c>
      <c r="AG49" s="12">
        <f>1066305.94+100000</f>
        <v>1166305.94</v>
      </c>
      <c r="AH49" s="12">
        <v>0</v>
      </c>
      <c r="AI49" s="12">
        <v>0</v>
      </c>
      <c r="AJ49" s="12">
        <v>4961</v>
      </c>
      <c r="AK49" s="12">
        <f t="shared" si="5"/>
        <v>1171266.94</v>
      </c>
      <c r="AL49" s="12">
        <f>+Y49+AF49+AK49</f>
        <v>3452718.9600000004</v>
      </c>
      <c r="AM49" s="18">
        <f>+F49+K49+S49+AL49</f>
        <v>13316397.83</v>
      </c>
    </row>
    <row r="50" spans="1:39">
      <c r="A50" s="13">
        <v>50</v>
      </c>
      <c r="B50" s="13" t="s">
        <v>179</v>
      </c>
      <c r="C50" s="13" t="s">
        <v>180</v>
      </c>
      <c r="D50" s="19" t="s">
        <v>181</v>
      </c>
      <c r="E50" s="13">
        <v>18487139</v>
      </c>
      <c r="F50" s="15">
        <v>0</v>
      </c>
      <c r="G50" s="16">
        <v>856275.65999999992</v>
      </c>
      <c r="H50" s="16">
        <v>0</v>
      </c>
      <c r="I50" s="16">
        <v>0</v>
      </c>
      <c r="J50" s="16">
        <v>0</v>
      </c>
      <c r="K50" s="17">
        <f t="shared" si="0"/>
        <v>856275.65999999992</v>
      </c>
      <c r="L50" s="11">
        <v>795791.22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2">
        <f t="shared" si="1"/>
        <v>795791.22</v>
      </c>
      <c r="T50" s="11">
        <v>265263.74</v>
      </c>
      <c r="U50" s="11">
        <v>0</v>
      </c>
      <c r="V50" s="11">
        <v>0</v>
      </c>
      <c r="W50" s="11">
        <v>0</v>
      </c>
      <c r="X50" s="11">
        <v>0</v>
      </c>
      <c r="Y50" s="12">
        <f t="shared" si="2"/>
        <v>265263.74</v>
      </c>
      <c r="Z50" s="11">
        <v>265263.74</v>
      </c>
      <c r="AA50" s="11">
        <v>0</v>
      </c>
      <c r="AB50" s="11">
        <v>0</v>
      </c>
      <c r="AC50" s="11">
        <v>0</v>
      </c>
      <c r="AD50" s="11">
        <v>0</v>
      </c>
      <c r="AE50" s="11">
        <f t="shared" si="3"/>
        <v>0</v>
      </c>
      <c r="AF50" s="12">
        <f t="shared" si="4"/>
        <v>265263.74</v>
      </c>
      <c r="AG50" s="12">
        <v>265263.74</v>
      </c>
      <c r="AH50" s="12">
        <v>0</v>
      </c>
      <c r="AI50" s="12">
        <v>0</v>
      </c>
      <c r="AJ50" s="12">
        <v>0</v>
      </c>
      <c r="AK50" s="12">
        <f t="shared" si="5"/>
        <v>265263.74</v>
      </c>
      <c r="AL50" s="12">
        <f>+Y50+AF50+AK50</f>
        <v>795791.22</v>
      </c>
      <c r="AM50" s="18">
        <f>+F50+K50+S50+AL50</f>
        <v>2447858.0999999996</v>
      </c>
    </row>
    <row r="51" spans="1:39">
      <c r="A51" s="13">
        <v>54</v>
      </c>
      <c r="B51" s="13" t="s">
        <v>182</v>
      </c>
      <c r="C51" s="13" t="s">
        <v>183</v>
      </c>
      <c r="D51" s="19" t="s">
        <v>184</v>
      </c>
      <c r="E51" s="13">
        <v>15852353</v>
      </c>
      <c r="F51" s="15">
        <v>0</v>
      </c>
      <c r="G51" s="16">
        <v>0</v>
      </c>
      <c r="H51" s="16">
        <v>0</v>
      </c>
      <c r="I51" s="16">
        <v>0</v>
      </c>
      <c r="J51" s="16">
        <v>2599113.5300000003</v>
      </c>
      <c r="K51" s="17">
        <f t="shared" si="0"/>
        <v>2599113.5300000003</v>
      </c>
      <c r="L51" s="11">
        <v>0</v>
      </c>
      <c r="M51" s="11">
        <v>0</v>
      </c>
      <c r="N51" s="11">
        <v>0</v>
      </c>
      <c r="O51" s="11">
        <v>1102826</v>
      </c>
      <c r="P51" s="11">
        <v>0</v>
      </c>
      <c r="Q51" s="11">
        <v>0</v>
      </c>
      <c r="R51" s="11">
        <v>1102826</v>
      </c>
      <c r="S51" s="12">
        <f t="shared" si="1"/>
        <v>1102826</v>
      </c>
      <c r="T51" s="11">
        <v>0</v>
      </c>
      <c r="U51" s="11">
        <v>0</v>
      </c>
      <c r="V51" s="11">
        <v>0</v>
      </c>
      <c r="W51" s="11">
        <v>367500.66666666669</v>
      </c>
      <c r="X51" s="11">
        <v>922.33</v>
      </c>
      <c r="Y51" s="12">
        <f t="shared" si="2"/>
        <v>368422.9966666667</v>
      </c>
      <c r="Z51" s="11">
        <v>0</v>
      </c>
      <c r="AA51" s="11">
        <v>0</v>
      </c>
      <c r="AB51" s="11">
        <v>0</v>
      </c>
      <c r="AC51" s="11">
        <v>367500.66666666669</v>
      </c>
      <c r="AD51" s="11">
        <v>0</v>
      </c>
      <c r="AE51" s="11">
        <f t="shared" si="3"/>
        <v>0</v>
      </c>
      <c r="AF51" s="12">
        <f t="shared" si="4"/>
        <v>367500.66666666669</v>
      </c>
      <c r="AG51" s="12">
        <v>0</v>
      </c>
      <c r="AH51" s="12">
        <v>0</v>
      </c>
      <c r="AI51" s="12">
        <v>0</v>
      </c>
      <c r="AJ51" s="12">
        <v>368423</v>
      </c>
      <c r="AK51" s="12">
        <f t="shared" si="5"/>
        <v>368423</v>
      </c>
      <c r="AL51" s="12">
        <f>+Y51+AF51+AK51</f>
        <v>1104346.6633333333</v>
      </c>
      <c r="AM51" s="18">
        <f>+F51+K51+S51+AL51</f>
        <v>4806286.1933333334</v>
      </c>
    </row>
    <row r="52" spans="1:39" ht="30">
      <c r="A52" s="13">
        <v>52</v>
      </c>
      <c r="B52" s="20" t="s">
        <v>185</v>
      </c>
      <c r="C52" s="20" t="s">
        <v>186</v>
      </c>
      <c r="D52" s="19" t="s">
        <v>187</v>
      </c>
      <c r="E52" s="13">
        <v>16273767</v>
      </c>
      <c r="F52" s="15">
        <v>0</v>
      </c>
      <c r="G52" s="16">
        <v>2751970.24</v>
      </c>
      <c r="H52" s="16">
        <v>0</v>
      </c>
      <c r="I52" s="16">
        <v>0</v>
      </c>
      <c r="J52" s="16">
        <v>461997.97</v>
      </c>
      <c r="K52" s="17">
        <f t="shared" si="0"/>
        <v>3213968.21</v>
      </c>
      <c r="L52" s="11">
        <v>1658220.43</v>
      </c>
      <c r="M52" s="11">
        <v>0</v>
      </c>
      <c r="N52" s="11">
        <v>0</v>
      </c>
      <c r="O52" s="11">
        <v>208332</v>
      </c>
      <c r="P52" s="11">
        <v>0</v>
      </c>
      <c r="Q52" s="11">
        <v>0</v>
      </c>
      <c r="R52" s="11">
        <v>208332</v>
      </c>
      <c r="S52" s="12">
        <f t="shared" si="1"/>
        <v>1866552.43</v>
      </c>
      <c r="T52" s="11">
        <v>462010.84</v>
      </c>
      <c r="U52" s="11">
        <v>0</v>
      </c>
      <c r="V52" s="11">
        <v>0</v>
      </c>
      <c r="W52" s="11">
        <v>69420.17</v>
      </c>
      <c r="X52" s="11">
        <v>28123.83</v>
      </c>
      <c r="Y52" s="12">
        <f t="shared" si="2"/>
        <v>559554.84</v>
      </c>
      <c r="Z52" s="11">
        <v>462010.84</v>
      </c>
      <c r="AA52" s="11">
        <v>0</v>
      </c>
      <c r="AB52" s="11">
        <v>0</v>
      </c>
      <c r="AC52" s="11">
        <v>69420.17</v>
      </c>
      <c r="AD52" s="11">
        <v>40692.83</v>
      </c>
      <c r="AE52" s="11">
        <f t="shared" si="3"/>
        <v>13898.8</v>
      </c>
      <c r="AF52" s="12">
        <f t="shared" si="4"/>
        <v>545329.81000000006</v>
      </c>
      <c r="AG52" s="12">
        <f>442983.21+283167.931375465</f>
        <v>726151.14137546509</v>
      </c>
      <c r="AH52" s="12">
        <v>0</v>
      </c>
      <c r="AI52" s="12">
        <v>0</v>
      </c>
      <c r="AJ52" s="12">
        <v>69420.17</v>
      </c>
      <c r="AK52" s="12">
        <f t="shared" si="5"/>
        <v>795571.31137546513</v>
      </c>
      <c r="AL52" s="12">
        <f>+Y52+AF52+AK52</f>
        <v>1900455.9613754652</v>
      </c>
      <c r="AM52" s="18">
        <f>+F52+K52+S52+AL52</f>
        <v>6980976.6013754643</v>
      </c>
    </row>
    <row r="53" spans="1:39">
      <c r="A53" s="13">
        <v>53</v>
      </c>
      <c r="B53" s="13" t="s">
        <v>188</v>
      </c>
      <c r="C53" s="13" t="s">
        <v>189</v>
      </c>
      <c r="D53" s="19" t="s">
        <v>190</v>
      </c>
      <c r="E53" s="13">
        <v>17035542</v>
      </c>
      <c r="F53" s="15">
        <v>0</v>
      </c>
      <c r="G53" s="16">
        <v>0</v>
      </c>
      <c r="H53" s="16">
        <v>0</v>
      </c>
      <c r="I53" s="16">
        <v>0</v>
      </c>
      <c r="J53" s="16">
        <v>94038.35</v>
      </c>
      <c r="K53" s="17">
        <f t="shared" si="0"/>
        <v>94038.35</v>
      </c>
      <c r="L53" s="11">
        <v>0</v>
      </c>
      <c r="M53" s="11">
        <v>0</v>
      </c>
      <c r="N53" s="11">
        <v>0</v>
      </c>
      <c r="O53" s="11">
        <v>37621</v>
      </c>
      <c r="P53" s="11">
        <v>0</v>
      </c>
      <c r="Q53" s="11">
        <v>0</v>
      </c>
      <c r="R53" s="11">
        <v>37621</v>
      </c>
      <c r="S53" s="12">
        <f t="shared" si="1"/>
        <v>37621</v>
      </c>
      <c r="T53" s="11">
        <v>0</v>
      </c>
      <c r="U53" s="11">
        <v>0</v>
      </c>
      <c r="V53" s="11">
        <v>0</v>
      </c>
      <c r="W53" s="11">
        <v>12540.333333333334</v>
      </c>
      <c r="X53" s="11">
        <v>10447.67</v>
      </c>
      <c r="Y53" s="12">
        <f t="shared" si="2"/>
        <v>22988.003333333334</v>
      </c>
      <c r="Z53" s="11">
        <v>0</v>
      </c>
      <c r="AA53" s="11">
        <v>0</v>
      </c>
      <c r="AB53" s="11">
        <v>0</v>
      </c>
      <c r="AC53" s="11">
        <v>12540.333333333332</v>
      </c>
      <c r="AD53" s="11">
        <v>12885.67</v>
      </c>
      <c r="AE53" s="11">
        <f t="shared" si="3"/>
        <v>4401.1499999999996</v>
      </c>
      <c r="AF53" s="12">
        <f t="shared" si="4"/>
        <v>16941.48333333333</v>
      </c>
      <c r="AG53" s="12">
        <v>0</v>
      </c>
      <c r="AH53" s="12">
        <v>0</v>
      </c>
      <c r="AI53" s="12">
        <v>0</v>
      </c>
      <c r="AJ53" s="12">
        <v>15992.919999999998</v>
      </c>
      <c r="AK53" s="12">
        <f t="shared" si="5"/>
        <v>15992.919999999998</v>
      </c>
      <c r="AL53" s="12">
        <f>+Y53+AF53+AK53</f>
        <v>55922.406666666662</v>
      </c>
      <c r="AM53" s="18">
        <f>+F53+K53+S53+AL53</f>
        <v>187581.75666666665</v>
      </c>
    </row>
    <row r="54" spans="1:39" ht="15.75" customHeight="1">
      <c r="A54" s="13">
        <v>55</v>
      </c>
      <c r="B54" s="13" t="s">
        <v>191</v>
      </c>
      <c r="C54" s="13" t="s">
        <v>192</v>
      </c>
      <c r="D54" s="19" t="s">
        <v>193</v>
      </c>
      <c r="E54" s="13">
        <v>17010254</v>
      </c>
      <c r="F54" s="15">
        <v>0</v>
      </c>
      <c r="G54" s="16">
        <v>0</v>
      </c>
      <c r="H54" s="16">
        <v>0</v>
      </c>
      <c r="I54" s="16">
        <v>0</v>
      </c>
      <c r="J54" s="16">
        <v>292218.56000000006</v>
      </c>
      <c r="K54" s="17">
        <f t="shared" si="0"/>
        <v>292218.56000000006</v>
      </c>
      <c r="L54" s="11">
        <v>0</v>
      </c>
      <c r="M54" s="11">
        <v>0</v>
      </c>
      <c r="N54" s="11">
        <v>0</v>
      </c>
      <c r="O54" s="11">
        <v>130084</v>
      </c>
      <c r="P54" s="11">
        <v>0</v>
      </c>
      <c r="Q54" s="11">
        <v>0</v>
      </c>
      <c r="R54" s="11">
        <v>130084</v>
      </c>
      <c r="S54" s="12">
        <f t="shared" si="1"/>
        <v>130084</v>
      </c>
      <c r="T54" s="11">
        <v>0</v>
      </c>
      <c r="U54" s="11">
        <v>0</v>
      </c>
      <c r="V54" s="11">
        <v>0</v>
      </c>
      <c r="W54" s="11">
        <v>73414.67</v>
      </c>
      <c r="X54" s="11">
        <v>0</v>
      </c>
      <c r="Y54" s="12">
        <f t="shared" si="2"/>
        <v>73414.67</v>
      </c>
      <c r="Z54" s="11">
        <v>0</v>
      </c>
      <c r="AA54" s="11">
        <v>0</v>
      </c>
      <c r="AB54" s="11">
        <v>0</v>
      </c>
      <c r="AC54" s="11">
        <v>73414.67</v>
      </c>
      <c r="AD54" s="11">
        <v>0</v>
      </c>
      <c r="AE54" s="11">
        <f t="shared" si="3"/>
        <v>0</v>
      </c>
      <c r="AF54" s="12">
        <f t="shared" si="4"/>
        <v>73414.67</v>
      </c>
      <c r="AG54" s="12">
        <v>0</v>
      </c>
      <c r="AH54" s="12">
        <v>0</v>
      </c>
      <c r="AI54" s="12">
        <v>0</v>
      </c>
      <c r="AJ54" s="12">
        <v>59223</v>
      </c>
      <c r="AK54" s="12">
        <f t="shared" si="5"/>
        <v>59223</v>
      </c>
      <c r="AL54" s="12">
        <f>+Y54+AF54+AK54</f>
        <v>206052.34</v>
      </c>
      <c r="AM54" s="18">
        <f>+F54+K54+S54+AL54</f>
        <v>628354.9</v>
      </c>
    </row>
    <row r="55" spans="1:39">
      <c r="A55" s="13">
        <v>57</v>
      </c>
      <c r="B55" s="13" t="s">
        <v>194</v>
      </c>
      <c r="C55" s="13" t="s">
        <v>195</v>
      </c>
      <c r="D55" s="19" t="s">
        <v>196</v>
      </c>
      <c r="E55" s="13">
        <v>26630352</v>
      </c>
      <c r="F55" s="15">
        <v>123515.47</v>
      </c>
      <c r="G55" s="16">
        <v>7149803.2999999998</v>
      </c>
      <c r="H55" s="16">
        <v>0</v>
      </c>
      <c r="I55" s="16">
        <v>0</v>
      </c>
      <c r="J55" s="16">
        <v>2684836.5300000003</v>
      </c>
      <c r="K55" s="17">
        <f t="shared" si="0"/>
        <v>9834639.8300000001</v>
      </c>
      <c r="L55" s="11">
        <v>3545954.69</v>
      </c>
      <c r="M55" s="11">
        <v>0</v>
      </c>
      <c r="N55" s="11">
        <v>0</v>
      </c>
      <c r="O55" s="11">
        <v>1072727</v>
      </c>
      <c r="P55" s="11">
        <v>0</v>
      </c>
      <c r="Q55" s="11">
        <v>0</v>
      </c>
      <c r="R55" s="11">
        <v>1072727</v>
      </c>
      <c r="S55" s="12">
        <f t="shared" si="1"/>
        <v>4618681.6899999995</v>
      </c>
      <c r="T55" s="11">
        <v>1248456.4705999999</v>
      </c>
      <c r="U55" s="11">
        <v>0</v>
      </c>
      <c r="V55" s="11">
        <v>0</v>
      </c>
      <c r="W55" s="11">
        <v>357245.66666666669</v>
      </c>
      <c r="X55" s="11">
        <v>124682.33</v>
      </c>
      <c r="Y55" s="12">
        <f t="shared" si="2"/>
        <v>1730384.4672666667</v>
      </c>
      <c r="Z55" s="11">
        <v>1248456.4705999997</v>
      </c>
      <c r="AA55" s="11">
        <v>0</v>
      </c>
      <c r="AB55" s="11">
        <v>0</v>
      </c>
      <c r="AC55" s="11">
        <v>357245.66666666669</v>
      </c>
      <c r="AD55" s="11">
        <v>161907.32999999999</v>
      </c>
      <c r="AE55" s="11">
        <f t="shared" si="3"/>
        <v>55300.11</v>
      </c>
      <c r="AF55" s="12">
        <f t="shared" si="4"/>
        <v>1661002.2472666665</v>
      </c>
      <c r="AG55" s="12">
        <f>1178683.56+100000</f>
        <v>1278683.56</v>
      </c>
      <c r="AH55" s="12">
        <v>0</v>
      </c>
      <c r="AI55" s="12">
        <v>0</v>
      </c>
      <c r="AJ55" s="12">
        <v>460104.98</v>
      </c>
      <c r="AK55" s="12">
        <f t="shared" si="5"/>
        <v>1738788.54</v>
      </c>
      <c r="AL55" s="12">
        <f>+Y55+AF55+AK55</f>
        <v>5130175.2545333337</v>
      </c>
      <c r="AM55" s="18">
        <f>+F55+K55+S55+AL55</f>
        <v>19707012.244533334</v>
      </c>
    </row>
    <row r="56" spans="1:39">
      <c r="A56" s="13">
        <v>56</v>
      </c>
      <c r="B56" s="13" t="s">
        <v>197</v>
      </c>
      <c r="C56" s="13" t="s">
        <v>198</v>
      </c>
      <c r="D56" s="19" t="s">
        <v>199</v>
      </c>
      <c r="E56" s="13">
        <v>12530000</v>
      </c>
      <c r="F56" s="15">
        <v>60914.729999999981</v>
      </c>
      <c r="G56" s="16">
        <v>27556812.68</v>
      </c>
      <c r="H56" s="16">
        <v>287559.63</v>
      </c>
      <c r="I56" s="16">
        <v>0</v>
      </c>
      <c r="J56" s="16">
        <v>1932237.02</v>
      </c>
      <c r="K56" s="17">
        <f t="shared" si="0"/>
        <v>29776609.329999998</v>
      </c>
      <c r="L56" s="11">
        <v>14066568.189999999</v>
      </c>
      <c r="M56" s="11">
        <v>0</v>
      </c>
      <c r="N56" s="11">
        <v>0</v>
      </c>
      <c r="O56" s="11">
        <v>890366</v>
      </c>
      <c r="P56" s="11">
        <v>0</v>
      </c>
      <c r="Q56" s="11">
        <v>0</v>
      </c>
      <c r="R56" s="11">
        <v>890366</v>
      </c>
      <c r="S56" s="12">
        <f t="shared" si="1"/>
        <v>14956934.189999999</v>
      </c>
      <c r="T56" s="11">
        <v>4686702.3933333335</v>
      </c>
      <c r="U56" s="11">
        <v>141641.38</v>
      </c>
      <c r="V56" s="11">
        <v>0</v>
      </c>
      <c r="W56" s="11">
        <v>291712.66666666669</v>
      </c>
      <c r="X56" s="11">
        <v>667.33</v>
      </c>
      <c r="Y56" s="12">
        <f t="shared" si="2"/>
        <v>5120723.7700000005</v>
      </c>
      <c r="Z56" s="11">
        <v>5095659.09333333</v>
      </c>
      <c r="AA56" s="11">
        <v>141641.38</v>
      </c>
      <c r="AB56" s="11">
        <v>0</v>
      </c>
      <c r="AC56" s="11">
        <v>291712.66666666669</v>
      </c>
      <c r="AD56" s="11">
        <v>36171.33</v>
      </c>
      <c r="AE56" s="11">
        <f t="shared" si="3"/>
        <v>12354.47</v>
      </c>
      <c r="AF56" s="12">
        <f t="shared" si="4"/>
        <v>5541367.6099999966</v>
      </c>
      <c r="AG56" s="12">
        <f>5299492.86+2175621.48</f>
        <v>7475114.3399999999</v>
      </c>
      <c r="AH56" s="12">
        <v>100</v>
      </c>
      <c r="AI56" s="12">
        <v>0</v>
      </c>
      <c r="AJ56" s="12">
        <v>292380</v>
      </c>
      <c r="AK56" s="12">
        <f t="shared" si="5"/>
        <v>7767594.3399999999</v>
      </c>
      <c r="AL56" s="12">
        <f>+Y56+AF56+AK56</f>
        <v>18429685.719999999</v>
      </c>
      <c r="AM56" s="18">
        <f>+F56+K56+S56+AL56</f>
        <v>63224143.969999999</v>
      </c>
    </row>
    <row r="57" spans="1:39">
      <c r="A57" s="13">
        <v>59</v>
      </c>
      <c r="B57" s="13" t="s">
        <v>200</v>
      </c>
      <c r="C57" s="13" t="s">
        <v>201</v>
      </c>
      <c r="D57" s="19" t="s">
        <v>202</v>
      </c>
      <c r="E57" s="13">
        <v>26276418</v>
      </c>
      <c r="F57" s="15">
        <v>0</v>
      </c>
      <c r="G57" s="16">
        <v>0</v>
      </c>
      <c r="H57" s="16">
        <v>0</v>
      </c>
      <c r="I57" s="16">
        <v>0</v>
      </c>
      <c r="J57" s="16">
        <v>3424353.79</v>
      </c>
      <c r="K57" s="17">
        <f t="shared" si="0"/>
        <v>3424353.79</v>
      </c>
      <c r="L57" s="11">
        <v>0</v>
      </c>
      <c r="M57" s="11">
        <v>0</v>
      </c>
      <c r="N57" s="11">
        <v>0</v>
      </c>
      <c r="O57" s="11">
        <v>1778384</v>
      </c>
      <c r="P57" s="11">
        <v>0</v>
      </c>
      <c r="Q57" s="11">
        <v>0</v>
      </c>
      <c r="R57" s="11">
        <v>1778384</v>
      </c>
      <c r="S57" s="12">
        <f t="shared" si="1"/>
        <v>1778384</v>
      </c>
      <c r="T57" s="11">
        <v>0</v>
      </c>
      <c r="U57" s="11">
        <v>0</v>
      </c>
      <c r="V57" s="11">
        <v>0</v>
      </c>
      <c r="W57" s="11">
        <v>565535.43000000005</v>
      </c>
      <c r="X57" s="11">
        <v>120421.57</v>
      </c>
      <c r="Y57" s="12">
        <f t="shared" si="2"/>
        <v>685957</v>
      </c>
      <c r="Z57" s="11">
        <v>0</v>
      </c>
      <c r="AA57" s="11">
        <v>0</v>
      </c>
      <c r="AB57" s="11">
        <v>0</v>
      </c>
      <c r="AC57" s="11">
        <v>565535.43000000005</v>
      </c>
      <c r="AD57" s="11">
        <v>201732.57</v>
      </c>
      <c r="AE57" s="11">
        <f t="shared" si="3"/>
        <v>68902.59</v>
      </c>
      <c r="AF57" s="12">
        <f t="shared" si="4"/>
        <v>634438.02</v>
      </c>
      <c r="AG57" s="12">
        <v>0</v>
      </c>
      <c r="AH57" s="12">
        <v>0</v>
      </c>
      <c r="AI57" s="12">
        <v>0</v>
      </c>
      <c r="AJ57" s="12">
        <v>565535.43000000005</v>
      </c>
      <c r="AK57" s="12">
        <f t="shared" si="5"/>
        <v>565535.43000000005</v>
      </c>
      <c r="AL57" s="12">
        <f>+Y57+AF57+AK57</f>
        <v>1885930.4500000002</v>
      </c>
      <c r="AM57" s="18">
        <f>+F57+K57+S57+AL57</f>
        <v>7088668.2400000002</v>
      </c>
    </row>
    <row r="58" spans="1:39">
      <c r="A58" s="13">
        <v>58</v>
      </c>
      <c r="B58" s="20" t="s">
        <v>203</v>
      </c>
      <c r="C58" s="20" t="s">
        <v>204</v>
      </c>
      <c r="D58" s="19" t="s">
        <v>205</v>
      </c>
      <c r="E58" s="13">
        <v>8272361</v>
      </c>
      <c r="F58" s="15">
        <v>0</v>
      </c>
      <c r="G58" s="16">
        <v>0</v>
      </c>
      <c r="H58" s="16">
        <v>0</v>
      </c>
      <c r="I58" s="16">
        <v>0</v>
      </c>
      <c r="J58" s="16">
        <v>2452580.42</v>
      </c>
      <c r="K58" s="17">
        <f t="shared" si="0"/>
        <v>2452580.42</v>
      </c>
      <c r="L58" s="11">
        <v>4415.43</v>
      </c>
      <c r="M58" s="11">
        <v>0</v>
      </c>
      <c r="N58" s="11">
        <v>0</v>
      </c>
      <c r="O58" s="11">
        <v>1022156</v>
      </c>
      <c r="P58" s="11">
        <v>0</v>
      </c>
      <c r="Q58" s="11">
        <v>0</v>
      </c>
      <c r="R58" s="11">
        <v>1022156</v>
      </c>
      <c r="S58" s="12">
        <f t="shared" si="1"/>
        <v>1026571.43</v>
      </c>
      <c r="T58" s="11">
        <v>2391.7411999999999</v>
      </c>
      <c r="U58" s="11">
        <v>0</v>
      </c>
      <c r="V58" s="11">
        <v>0</v>
      </c>
      <c r="W58" s="11">
        <v>340487</v>
      </c>
      <c r="X58" s="11">
        <v>198351</v>
      </c>
      <c r="Y58" s="12">
        <f t="shared" si="2"/>
        <v>541229.74120000005</v>
      </c>
      <c r="Z58" s="11">
        <v>2391.7411999999999</v>
      </c>
      <c r="AA58" s="11">
        <v>0</v>
      </c>
      <c r="AB58" s="11">
        <v>0</v>
      </c>
      <c r="AC58" s="11">
        <v>340487</v>
      </c>
      <c r="AD58" s="11">
        <v>214118</v>
      </c>
      <c r="AE58" s="11">
        <f t="shared" si="3"/>
        <v>73132.88</v>
      </c>
      <c r="AF58" s="12">
        <f t="shared" si="4"/>
        <v>416011.62119999999</v>
      </c>
      <c r="AG58" s="12">
        <v>7359.05</v>
      </c>
      <c r="AH58" s="12">
        <v>0</v>
      </c>
      <c r="AI58" s="12">
        <v>0</v>
      </c>
      <c r="AJ58" s="12">
        <v>441564.4</v>
      </c>
      <c r="AK58" s="12">
        <f t="shared" si="5"/>
        <v>448923.45</v>
      </c>
      <c r="AL58" s="12">
        <f>+Y58+AF58+AK58</f>
        <v>1406164.8123999999</v>
      </c>
      <c r="AM58" s="18">
        <f>+F58+K58+S58+AL58</f>
        <v>4885316.6623999998</v>
      </c>
    </row>
    <row r="59" spans="1:39">
      <c r="A59" s="13">
        <v>60</v>
      </c>
      <c r="B59" s="13" t="s">
        <v>206</v>
      </c>
      <c r="C59" s="13" t="s">
        <v>207</v>
      </c>
      <c r="D59" s="19" t="s">
        <v>208</v>
      </c>
      <c r="E59" s="13">
        <v>24710030</v>
      </c>
      <c r="F59" s="15">
        <v>0</v>
      </c>
      <c r="G59" s="16">
        <v>0</v>
      </c>
      <c r="H59" s="16">
        <v>0</v>
      </c>
      <c r="I59" s="16">
        <v>0</v>
      </c>
      <c r="J59" s="16">
        <v>1021021.05</v>
      </c>
      <c r="K59" s="17">
        <f t="shared" si="0"/>
        <v>1021021.05</v>
      </c>
      <c r="L59" s="11">
        <v>0</v>
      </c>
      <c r="M59" s="11">
        <v>0</v>
      </c>
      <c r="N59" s="11">
        <v>0</v>
      </c>
      <c r="O59" s="11">
        <v>348992</v>
      </c>
      <c r="P59" s="11">
        <v>0</v>
      </c>
      <c r="Q59" s="11">
        <v>0</v>
      </c>
      <c r="R59" s="11">
        <v>348992</v>
      </c>
      <c r="S59" s="12">
        <f t="shared" si="1"/>
        <v>348992</v>
      </c>
      <c r="T59" s="11">
        <v>0</v>
      </c>
      <c r="U59" s="11">
        <v>0</v>
      </c>
      <c r="V59" s="11">
        <v>0</v>
      </c>
      <c r="W59" s="11">
        <v>116330.66666666667</v>
      </c>
      <c r="X59" s="11">
        <v>34453.33</v>
      </c>
      <c r="Y59" s="12">
        <f t="shared" si="2"/>
        <v>150783.99666666667</v>
      </c>
      <c r="Z59" s="11">
        <v>0</v>
      </c>
      <c r="AA59" s="11">
        <v>0</v>
      </c>
      <c r="AB59" s="11">
        <v>0</v>
      </c>
      <c r="AC59" s="11">
        <v>116330.66666666666</v>
      </c>
      <c r="AD59" s="11">
        <v>56341.33</v>
      </c>
      <c r="AE59" s="11">
        <f t="shared" si="3"/>
        <v>19243.61</v>
      </c>
      <c r="AF59" s="12">
        <f t="shared" si="4"/>
        <v>135574.27666666667</v>
      </c>
      <c r="AG59" s="12">
        <v>0</v>
      </c>
      <c r="AH59" s="12">
        <v>0</v>
      </c>
      <c r="AI59" s="12">
        <v>0</v>
      </c>
      <c r="AJ59" s="12">
        <v>150090.5</v>
      </c>
      <c r="AK59" s="12">
        <f t="shared" si="5"/>
        <v>150090.5</v>
      </c>
      <c r="AL59" s="12">
        <f>+Y59+AF59+AK59</f>
        <v>436448.77333333332</v>
      </c>
      <c r="AM59" s="18">
        <f>+F59+K59+S59+AL59</f>
        <v>1806461.8233333332</v>
      </c>
    </row>
    <row r="60" spans="1:39" ht="30">
      <c r="A60" s="13">
        <v>48</v>
      </c>
      <c r="B60" s="20" t="s">
        <v>209</v>
      </c>
      <c r="C60" s="20" t="s">
        <v>210</v>
      </c>
      <c r="D60" s="19" t="s">
        <v>211</v>
      </c>
      <c r="E60" s="13">
        <v>29417074</v>
      </c>
      <c r="F60" s="15">
        <v>0</v>
      </c>
      <c r="G60" s="16">
        <v>791966.89</v>
      </c>
      <c r="H60" s="16">
        <v>0</v>
      </c>
      <c r="I60" s="16">
        <v>0</v>
      </c>
      <c r="J60" s="16">
        <v>250.63</v>
      </c>
      <c r="K60" s="17">
        <f t="shared" si="0"/>
        <v>792217.52</v>
      </c>
      <c r="L60" s="11">
        <v>413040.15</v>
      </c>
      <c r="M60" s="11">
        <v>0</v>
      </c>
      <c r="N60" s="11">
        <v>0</v>
      </c>
      <c r="O60" s="11">
        <v>383</v>
      </c>
      <c r="P60" s="11">
        <v>0</v>
      </c>
      <c r="Q60" s="11">
        <v>0</v>
      </c>
      <c r="R60" s="11">
        <v>383</v>
      </c>
      <c r="S60" s="12">
        <f t="shared" si="1"/>
        <v>413423.15</v>
      </c>
      <c r="T60" s="11">
        <v>694490.84</v>
      </c>
      <c r="U60" s="11">
        <v>0</v>
      </c>
      <c r="V60" s="11">
        <v>0</v>
      </c>
      <c r="W60" s="11">
        <v>2364.16</v>
      </c>
      <c r="X60" s="11">
        <v>0</v>
      </c>
      <c r="Y60" s="12">
        <f t="shared" si="2"/>
        <v>696855</v>
      </c>
      <c r="Z60" s="11">
        <v>694490.84</v>
      </c>
      <c r="AA60" s="11">
        <v>0</v>
      </c>
      <c r="AB60" s="11">
        <v>0</v>
      </c>
      <c r="AC60" s="11">
        <v>2364.16</v>
      </c>
      <c r="AD60" s="11">
        <v>0</v>
      </c>
      <c r="AE60" s="11">
        <f t="shared" si="3"/>
        <v>0</v>
      </c>
      <c r="AF60" s="12">
        <f t="shared" si="4"/>
        <v>696855</v>
      </c>
      <c r="AG60" s="12">
        <v>633799.67000000004</v>
      </c>
      <c r="AH60" s="12">
        <v>0</v>
      </c>
      <c r="AI60" s="12">
        <v>0</v>
      </c>
      <c r="AJ60" s="12">
        <v>2364.16</v>
      </c>
      <c r="AK60" s="12">
        <f t="shared" si="5"/>
        <v>636163.83000000007</v>
      </c>
      <c r="AL60" s="12">
        <f>+Y60+AF60+AK60</f>
        <v>2029873.83</v>
      </c>
      <c r="AM60" s="18">
        <f>+F60+K60+S60+AL60</f>
        <v>3235514.5</v>
      </c>
    </row>
    <row r="61" spans="1:39">
      <c r="A61" s="13">
        <v>61</v>
      </c>
      <c r="B61" s="13" t="s">
        <v>212</v>
      </c>
      <c r="C61" s="20" t="s">
        <v>213</v>
      </c>
      <c r="D61" s="27" t="s">
        <v>214</v>
      </c>
      <c r="E61" s="13">
        <v>15446991</v>
      </c>
      <c r="F61" s="15">
        <v>16636.580000000002</v>
      </c>
      <c r="G61" s="16">
        <v>0</v>
      </c>
      <c r="H61" s="16">
        <v>0</v>
      </c>
      <c r="I61" s="16">
        <v>0</v>
      </c>
      <c r="J61" s="16">
        <v>766835.41</v>
      </c>
      <c r="K61" s="17">
        <f t="shared" si="0"/>
        <v>766835.41</v>
      </c>
      <c r="L61" s="11">
        <v>0</v>
      </c>
      <c r="M61" s="11">
        <v>0</v>
      </c>
      <c r="N61" s="11">
        <v>0</v>
      </c>
      <c r="O61" s="11">
        <v>463395</v>
      </c>
      <c r="P61" s="11">
        <v>0</v>
      </c>
      <c r="Q61" s="11">
        <v>0</v>
      </c>
      <c r="R61" s="11">
        <v>463395</v>
      </c>
      <c r="S61" s="12">
        <f t="shared" si="1"/>
        <v>463395</v>
      </c>
      <c r="T61" s="11">
        <v>0</v>
      </c>
      <c r="U61" s="11">
        <v>0</v>
      </c>
      <c r="V61" s="11">
        <v>0</v>
      </c>
      <c r="W61" s="11">
        <v>128976.82999999999</v>
      </c>
      <c r="X61" s="11">
        <v>100335.17</v>
      </c>
      <c r="Y61" s="12">
        <f t="shared" si="2"/>
        <v>229312</v>
      </c>
      <c r="Z61" s="11">
        <v>0</v>
      </c>
      <c r="AA61" s="11">
        <v>0</v>
      </c>
      <c r="AB61" s="11">
        <v>0</v>
      </c>
      <c r="AC61" s="11">
        <v>128976.82999999999</v>
      </c>
      <c r="AD61" s="11">
        <v>114436.17</v>
      </c>
      <c r="AE61" s="11">
        <f t="shared" si="3"/>
        <v>39086.14</v>
      </c>
      <c r="AF61" s="12">
        <f t="shared" si="4"/>
        <v>168062.96999999997</v>
      </c>
      <c r="AG61" s="12">
        <v>0</v>
      </c>
      <c r="AH61" s="12">
        <v>0</v>
      </c>
      <c r="AI61" s="12">
        <v>0</v>
      </c>
      <c r="AJ61" s="12">
        <v>128976.83</v>
      </c>
      <c r="AK61" s="12">
        <f t="shared" si="5"/>
        <v>128976.83</v>
      </c>
      <c r="AL61" s="12">
        <f>+Y61+AF61+AK61</f>
        <v>526351.79999999993</v>
      </c>
      <c r="AM61" s="18">
        <f>+F61+K61+S61+AL61</f>
        <v>1773218.79</v>
      </c>
    </row>
    <row r="62" spans="1:39">
      <c r="A62" s="13">
        <v>63</v>
      </c>
      <c r="B62" s="13" t="s">
        <v>215</v>
      </c>
      <c r="C62" s="13" t="s">
        <v>216</v>
      </c>
      <c r="D62" s="19" t="s">
        <v>217</v>
      </c>
      <c r="E62" s="13">
        <v>28890251</v>
      </c>
      <c r="F62" s="15">
        <v>0</v>
      </c>
      <c r="G62" s="16">
        <v>2100172.5</v>
      </c>
      <c r="H62" s="16">
        <v>0</v>
      </c>
      <c r="I62" s="16">
        <v>0</v>
      </c>
      <c r="J62" s="16">
        <v>9757.4</v>
      </c>
      <c r="K62" s="17">
        <f t="shared" si="0"/>
        <v>2109929.9</v>
      </c>
      <c r="L62" s="11">
        <v>1421350.35</v>
      </c>
      <c r="M62" s="11">
        <v>0</v>
      </c>
      <c r="N62" s="11">
        <v>0</v>
      </c>
      <c r="O62" s="11">
        <v>64722</v>
      </c>
      <c r="P62" s="11">
        <v>472</v>
      </c>
      <c r="Q62" s="11"/>
      <c r="R62" s="11">
        <v>65194</v>
      </c>
      <c r="S62" s="12">
        <f t="shared" si="1"/>
        <v>1486544.35</v>
      </c>
      <c r="T62" s="11">
        <v>1744964.6799999997</v>
      </c>
      <c r="U62" s="11">
        <v>0</v>
      </c>
      <c r="V62" s="11">
        <v>0</v>
      </c>
      <c r="W62" s="11">
        <v>2531.04</v>
      </c>
      <c r="X62" s="11">
        <v>45440.959999999999</v>
      </c>
      <c r="Y62" s="12">
        <f t="shared" si="2"/>
        <v>1792936.6799999997</v>
      </c>
      <c r="Z62" s="11">
        <v>1744964.6799999997</v>
      </c>
      <c r="AA62" s="11">
        <v>0</v>
      </c>
      <c r="AB62" s="11">
        <v>0</v>
      </c>
      <c r="AC62" s="11">
        <v>2531.04</v>
      </c>
      <c r="AD62" s="11">
        <v>73992.960000000006</v>
      </c>
      <c r="AE62" s="11">
        <f t="shared" si="3"/>
        <v>25272.6</v>
      </c>
      <c r="AF62" s="12">
        <f t="shared" si="4"/>
        <v>1772768.3199999998</v>
      </c>
      <c r="AG62" s="12">
        <v>690460.27</v>
      </c>
      <c r="AH62" s="12">
        <v>0</v>
      </c>
      <c r="AI62" s="12">
        <v>0</v>
      </c>
      <c r="AJ62" s="12">
        <v>2531.04</v>
      </c>
      <c r="AK62" s="12">
        <f t="shared" si="5"/>
        <v>692991.31</v>
      </c>
      <c r="AL62" s="12">
        <f>+Y62+AF62+AK62</f>
        <v>4258696.3099999996</v>
      </c>
      <c r="AM62" s="18">
        <f>+F62+K62+S62+AL62</f>
        <v>7855170.5599999996</v>
      </c>
    </row>
    <row r="63" spans="1:39">
      <c r="A63" s="13">
        <v>64</v>
      </c>
      <c r="B63" s="13" t="s">
        <v>218</v>
      </c>
      <c r="C63" s="13" t="s">
        <v>219</v>
      </c>
      <c r="D63" s="19" t="s">
        <v>220</v>
      </c>
      <c r="E63" s="13">
        <v>18905789</v>
      </c>
      <c r="F63" s="15">
        <v>0</v>
      </c>
      <c r="G63" s="16">
        <v>0</v>
      </c>
      <c r="H63" s="16">
        <v>0</v>
      </c>
      <c r="I63" s="16">
        <v>0</v>
      </c>
      <c r="J63" s="16">
        <v>1818278.53</v>
      </c>
      <c r="K63" s="17">
        <f t="shared" si="0"/>
        <v>1818278.53</v>
      </c>
      <c r="L63" s="11">
        <v>0</v>
      </c>
      <c r="M63" s="11">
        <v>0</v>
      </c>
      <c r="N63" s="11">
        <v>0</v>
      </c>
      <c r="O63" s="11">
        <v>850655</v>
      </c>
      <c r="P63" s="11">
        <v>0</v>
      </c>
      <c r="Q63" s="11">
        <v>0</v>
      </c>
      <c r="R63" s="11">
        <v>850655</v>
      </c>
      <c r="S63" s="12">
        <f t="shared" si="1"/>
        <v>850655</v>
      </c>
      <c r="T63" s="11">
        <v>0</v>
      </c>
      <c r="U63" s="11">
        <v>0</v>
      </c>
      <c r="V63" s="11">
        <v>0</v>
      </c>
      <c r="W63" s="11">
        <v>282434.33333333331</v>
      </c>
      <c r="X63" s="11">
        <v>10594.67</v>
      </c>
      <c r="Y63" s="12">
        <f t="shared" si="2"/>
        <v>293029.0033333333</v>
      </c>
      <c r="Z63" s="11">
        <v>0</v>
      </c>
      <c r="AA63" s="11">
        <v>0</v>
      </c>
      <c r="AB63" s="11">
        <v>0</v>
      </c>
      <c r="AC63" s="11">
        <v>282434.33333333331</v>
      </c>
      <c r="AD63" s="11">
        <v>45464.67</v>
      </c>
      <c r="AE63" s="11">
        <f t="shared" si="3"/>
        <v>15528.64</v>
      </c>
      <c r="AF63" s="12">
        <f t="shared" si="4"/>
        <v>297962.97333333333</v>
      </c>
      <c r="AG63" s="12">
        <v>0</v>
      </c>
      <c r="AH63" s="12">
        <v>0</v>
      </c>
      <c r="AI63" s="12">
        <v>0</v>
      </c>
      <c r="AJ63" s="12">
        <v>293029</v>
      </c>
      <c r="AK63" s="12">
        <f t="shared" si="5"/>
        <v>293029</v>
      </c>
      <c r="AL63" s="12">
        <f>+Y63+AF63+AK63</f>
        <v>884020.97666666657</v>
      </c>
      <c r="AM63" s="18">
        <f>+F63+K63+S63+AL63</f>
        <v>3552954.5066666668</v>
      </c>
    </row>
    <row r="64" spans="1:39">
      <c r="A64" s="13">
        <v>43</v>
      </c>
      <c r="B64" s="20" t="s">
        <v>221</v>
      </c>
      <c r="C64" s="20" t="s">
        <v>222</v>
      </c>
      <c r="D64" s="19" t="s">
        <v>223</v>
      </c>
      <c r="E64" s="13">
        <v>4267257</v>
      </c>
      <c r="F64" s="15">
        <v>0</v>
      </c>
      <c r="G64" s="16">
        <v>5719095.2699999996</v>
      </c>
      <c r="H64" s="16">
        <v>550234.4016000001</v>
      </c>
      <c r="I64" s="16">
        <v>0</v>
      </c>
      <c r="J64" s="16">
        <v>701370.93</v>
      </c>
      <c r="K64" s="17">
        <f t="shared" si="0"/>
        <v>6970700.6015999997</v>
      </c>
      <c r="L64" s="11">
        <v>2268008.5699999998</v>
      </c>
      <c r="M64" s="11">
        <v>215659.91999999998</v>
      </c>
      <c r="N64" s="11">
        <v>0</v>
      </c>
      <c r="O64" s="11">
        <v>266748</v>
      </c>
      <c r="P64" s="11">
        <v>0</v>
      </c>
      <c r="Q64" s="11">
        <v>0</v>
      </c>
      <c r="R64" s="11">
        <v>266748</v>
      </c>
      <c r="S64" s="12">
        <f t="shared" si="1"/>
        <v>2750416.4899999998</v>
      </c>
      <c r="T64" s="11">
        <v>1542052.0496000005</v>
      </c>
      <c r="U64" s="11">
        <v>168617.84</v>
      </c>
      <c r="V64" s="11">
        <v>0</v>
      </c>
      <c r="W64" s="11">
        <v>88769.333333333328</v>
      </c>
      <c r="X64" s="11">
        <v>29156.67</v>
      </c>
      <c r="Y64" s="12">
        <f t="shared" si="2"/>
        <v>1828595.8929333338</v>
      </c>
      <c r="Z64" s="11">
        <v>1542052.0496000005</v>
      </c>
      <c r="AA64" s="11">
        <v>168617.84</v>
      </c>
      <c r="AB64" s="11">
        <v>0</v>
      </c>
      <c r="AC64" s="11">
        <v>88769.333333333328</v>
      </c>
      <c r="AD64" s="11">
        <v>13456.67</v>
      </c>
      <c r="AE64" s="11">
        <f t="shared" si="3"/>
        <v>4596.18</v>
      </c>
      <c r="AF64" s="12">
        <f t="shared" si="4"/>
        <v>1804035.4029333338</v>
      </c>
      <c r="AG64" s="12">
        <v>1769278.97</v>
      </c>
      <c r="AH64" s="12">
        <v>168617.84</v>
      </c>
      <c r="AI64" s="12">
        <v>0</v>
      </c>
      <c r="AJ64" s="12">
        <v>110255.32</v>
      </c>
      <c r="AK64" s="12">
        <f t="shared" si="5"/>
        <v>2048152.1300000001</v>
      </c>
      <c r="AL64" s="12">
        <f>+Y64+AF64+AK64</f>
        <v>5680783.4258666672</v>
      </c>
      <c r="AM64" s="18">
        <f>+F64+K64+S64+AL64</f>
        <v>15401900.517466666</v>
      </c>
    </row>
    <row r="65" spans="1:39">
      <c r="A65" s="13">
        <v>44</v>
      </c>
      <c r="B65" s="28" t="s">
        <v>224</v>
      </c>
      <c r="C65" s="28" t="s">
        <v>225</v>
      </c>
      <c r="D65" s="19" t="s">
        <v>226</v>
      </c>
      <c r="E65" s="13">
        <v>4505316</v>
      </c>
      <c r="F65" s="15">
        <v>106558.54</v>
      </c>
      <c r="G65" s="16">
        <v>14881209.370000001</v>
      </c>
      <c r="H65" s="16">
        <v>1853551.91</v>
      </c>
      <c r="I65" s="16">
        <v>0</v>
      </c>
      <c r="J65" s="16">
        <v>2353724.1399999997</v>
      </c>
      <c r="K65" s="17">
        <f t="shared" si="0"/>
        <v>19088485.420000002</v>
      </c>
      <c r="L65" s="11">
        <v>8592165.1099999994</v>
      </c>
      <c r="M65" s="11">
        <v>738655.44</v>
      </c>
      <c r="N65" s="11">
        <v>0</v>
      </c>
      <c r="O65" s="11">
        <v>1143719</v>
      </c>
      <c r="P65" s="11">
        <v>0</v>
      </c>
      <c r="Q65" s="11">
        <v>0</v>
      </c>
      <c r="R65" s="11">
        <v>1143719</v>
      </c>
      <c r="S65" s="12">
        <f t="shared" si="1"/>
        <v>10474539.549999999</v>
      </c>
      <c r="T65" s="11">
        <v>2860704.9</v>
      </c>
      <c r="U65" s="11">
        <v>502642.7</v>
      </c>
      <c r="V65" s="11">
        <v>0</v>
      </c>
      <c r="W65" s="11">
        <v>378282.66666666669</v>
      </c>
      <c r="X65" s="11">
        <v>64788.33</v>
      </c>
      <c r="Y65" s="12">
        <f t="shared" si="2"/>
        <v>3806418.5966666667</v>
      </c>
      <c r="Z65" s="11">
        <v>2860704.9</v>
      </c>
      <c r="AA65" s="11">
        <v>502642.7</v>
      </c>
      <c r="AB65" s="11">
        <v>0</v>
      </c>
      <c r="AC65" s="11">
        <v>378282.66666666669</v>
      </c>
      <c r="AD65" s="11">
        <v>55125.33</v>
      </c>
      <c r="AE65" s="11">
        <f t="shared" si="3"/>
        <v>18828.28</v>
      </c>
      <c r="AF65" s="12">
        <f t="shared" si="4"/>
        <v>3760458.5466666664</v>
      </c>
      <c r="AG65" s="12">
        <v>3895641.89</v>
      </c>
      <c r="AH65" s="12">
        <v>502642.7</v>
      </c>
      <c r="AI65" s="12">
        <v>0</v>
      </c>
      <c r="AJ65" s="12">
        <v>400648.12999999995</v>
      </c>
      <c r="AK65" s="12">
        <f t="shared" si="5"/>
        <v>4798932.72</v>
      </c>
      <c r="AL65" s="12">
        <f>+Y65+AF65+AK65</f>
        <v>12365809.863333333</v>
      </c>
      <c r="AM65" s="18">
        <f>+F65+K65+S65+AL65</f>
        <v>42035393.373333335</v>
      </c>
    </row>
    <row r="66" spans="1:39">
      <c r="A66" s="13">
        <v>65</v>
      </c>
      <c r="B66" s="13" t="s">
        <v>227</v>
      </c>
      <c r="C66" s="13" t="s">
        <v>228</v>
      </c>
      <c r="D66" s="19" t="s">
        <v>229</v>
      </c>
      <c r="E66" s="13">
        <v>27303715</v>
      </c>
      <c r="F66" s="15">
        <v>0</v>
      </c>
      <c r="G66" s="16">
        <v>0</v>
      </c>
      <c r="H66" s="16">
        <v>0</v>
      </c>
      <c r="I66" s="16">
        <v>974349.44</v>
      </c>
      <c r="J66" s="16">
        <v>0</v>
      </c>
      <c r="K66" s="17">
        <f t="shared" si="0"/>
        <v>974349.44</v>
      </c>
      <c r="L66" s="11">
        <v>0</v>
      </c>
      <c r="M66" s="11">
        <v>0</v>
      </c>
      <c r="N66" s="11">
        <v>486082.39999999997</v>
      </c>
      <c r="O66" s="11">
        <v>0</v>
      </c>
      <c r="P66" s="11">
        <v>0</v>
      </c>
      <c r="Q66" s="11">
        <v>0</v>
      </c>
      <c r="R66" s="11">
        <v>0</v>
      </c>
      <c r="S66" s="12">
        <f t="shared" si="1"/>
        <v>486082.39999999997</v>
      </c>
      <c r="T66" s="11">
        <v>0</v>
      </c>
      <c r="U66" s="11">
        <v>0</v>
      </c>
      <c r="V66" s="11">
        <v>203899.73</v>
      </c>
      <c r="W66" s="11">
        <v>0</v>
      </c>
      <c r="X66" s="11">
        <v>0</v>
      </c>
      <c r="Y66" s="12">
        <f t="shared" si="2"/>
        <v>203899.73</v>
      </c>
      <c r="Z66" s="11">
        <v>0</v>
      </c>
      <c r="AA66" s="11">
        <v>0</v>
      </c>
      <c r="AB66" s="11">
        <v>203899.73</v>
      </c>
      <c r="AC66" s="11">
        <v>0</v>
      </c>
      <c r="AD66" s="11">
        <v>0</v>
      </c>
      <c r="AE66" s="11">
        <f t="shared" si="3"/>
        <v>0</v>
      </c>
      <c r="AF66" s="12">
        <f t="shared" si="4"/>
        <v>203899.73</v>
      </c>
      <c r="AG66" s="12">
        <v>0</v>
      </c>
      <c r="AH66" s="12">
        <v>0</v>
      </c>
      <c r="AI66" s="12">
        <v>203899.73</v>
      </c>
      <c r="AJ66" s="12">
        <v>0</v>
      </c>
      <c r="AK66" s="12">
        <f t="shared" si="5"/>
        <v>203899.73</v>
      </c>
      <c r="AL66" s="12">
        <f>+Y66+AF66+AK66</f>
        <v>611699.19000000006</v>
      </c>
      <c r="AM66" s="18">
        <f>+F66+K66+S66+AL66</f>
        <v>2072131.0299999998</v>
      </c>
    </row>
    <row r="67" spans="1:39">
      <c r="A67" s="13">
        <v>62</v>
      </c>
      <c r="B67" s="20" t="s">
        <v>230</v>
      </c>
      <c r="C67" s="20" t="s">
        <v>231</v>
      </c>
      <c r="D67" s="19" t="s">
        <v>232</v>
      </c>
      <c r="E67" s="29">
        <v>48907340</v>
      </c>
      <c r="F67" s="15">
        <v>0</v>
      </c>
      <c r="G67" s="16">
        <v>4800789.4999999991</v>
      </c>
      <c r="H67" s="16">
        <v>0</v>
      </c>
      <c r="I67" s="16">
        <v>0</v>
      </c>
      <c r="J67" s="16">
        <v>231831.97999999998</v>
      </c>
      <c r="K67" s="17">
        <f t="shared" si="0"/>
        <v>5032621.4799999986</v>
      </c>
      <c r="L67" s="11">
        <v>2240670.56</v>
      </c>
      <c r="M67" s="11">
        <v>0</v>
      </c>
      <c r="N67" s="11">
        <v>0</v>
      </c>
      <c r="O67" s="11">
        <v>31142</v>
      </c>
      <c r="P67" s="11">
        <v>0</v>
      </c>
      <c r="Q67" s="11">
        <v>0</v>
      </c>
      <c r="R67" s="11">
        <v>31142</v>
      </c>
      <c r="S67" s="12">
        <f t="shared" si="1"/>
        <v>2271812.56</v>
      </c>
      <c r="T67" s="11">
        <v>163409.35999999999</v>
      </c>
      <c r="U67" s="11">
        <v>0</v>
      </c>
      <c r="V67" s="11">
        <v>0</v>
      </c>
      <c r="W67" s="11">
        <v>5032</v>
      </c>
      <c r="X67" s="11">
        <v>0</v>
      </c>
      <c r="Y67" s="12">
        <f t="shared" si="2"/>
        <v>168441.36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f t="shared" si="3"/>
        <v>0</v>
      </c>
      <c r="AF67" s="12">
        <f t="shared" si="4"/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f t="shared" si="5"/>
        <v>0</v>
      </c>
      <c r="AL67" s="12">
        <f>+Y67+AF67+AK67</f>
        <v>168441.36</v>
      </c>
      <c r="AM67" s="18">
        <f>+F67+K67+S67+AL67</f>
        <v>7472875.3999999994</v>
      </c>
    </row>
    <row r="68" spans="1:39">
      <c r="A68" s="13">
        <v>70</v>
      </c>
      <c r="B68" s="13" t="s">
        <v>233</v>
      </c>
      <c r="C68" s="13" t="s">
        <v>234</v>
      </c>
      <c r="D68" s="19" t="s">
        <v>235</v>
      </c>
      <c r="E68" s="13">
        <v>10826701</v>
      </c>
      <c r="F68" s="15">
        <v>0</v>
      </c>
      <c r="G68" s="16">
        <v>143424.29999999999</v>
      </c>
      <c r="H68" s="16">
        <v>0</v>
      </c>
      <c r="I68" s="16">
        <v>0</v>
      </c>
      <c r="J68" s="16">
        <v>84831.4</v>
      </c>
      <c r="K68" s="17">
        <f t="shared" ref="K68:K93" si="6">+G68+H68+I68+J68</f>
        <v>228255.69999999998</v>
      </c>
      <c r="L68" s="11">
        <v>343114.54</v>
      </c>
      <c r="M68" s="11">
        <v>0</v>
      </c>
      <c r="N68" s="11">
        <v>0</v>
      </c>
      <c r="O68" s="11">
        <v>66542</v>
      </c>
      <c r="P68" s="11">
        <v>1556</v>
      </c>
      <c r="Q68" s="11"/>
      <c r="R68" s="11">
        <v>68098</v>
      </c>
      <c r="S68" s="12">
        <f t="shared" ref="S68:S94" si="7">+L68+M68+N68++R68</f>
        <v>411212.54</v>
      </c>
      <c r="T68" s="11">
        <v>114371.51333333335</v>
      </c>
      <c r="U68" s="11">
        <v>0</v>
      </c>
      <c r="V68" s="11">
        <v>0</v>
      </c>
      <c r="W68" s="11">
        <v>16952.419999999998</v>
      </c>
      <c r="X68" s="11">
        <v>12941.58</v>
      </c>
      <c r="Y68" s="12">
        <f t="shared" ref="Y68:Y94" si="8">+T68+U68+V68+W68+X68</f>
        <v>144265.51333333334</v>
      </c>
      <c r="Z68" s="11">
        <v>114371.51333333334</v>
      </c>
      <c r="AA68" s="11">
        <v>0</v>
      </c>
      <c r="AB68" s="11">
        <v>0</v>
      </c>
      <c r="AC68" s="11">
        <v>16952.419999999998</v>
      </c>
      <c r="AD68" s="11">
        <v>24282.58</v>
      </c>
      <c r="AE68" s="11">
        <f t="shared" ref="AE68:AE94" si="9">+ROUND(AD68*$AE$97,2)</f>
        <v>8293.81</v>
      </c>
      <c r="AF68" s="12">
        <f t="shared" ref="AF68:AF94" si="10">+Z68+AA68+AB68+AC68+AE68</f>
        <v>139617.74333333335</v>
      </c>
      <c r="AG68" s="12">
        <v>132308.96</v>
      </c>
      <c r="AH68" s="12">
        <v>0</v>
      </c>
      <c r="AI68" s="12">
        <v>0</v>
      </c>
      <c r="AJ68" s="12">
        <v>16952.419999999998</v>
      </c>
      <c r="AK68" s="12">
        <f t="shared" ref="AK68:AK94" si="11">+AG68+AH68+AI68+AJ68</f>
        <v>149261.38</v>
      </c>
      <c r="AL68" s="12">
        <f>+Y68+AF68+AK68</f>
        <v>433144.63666666672</v>
      </c>
      <c r="AM68" s="18">
        <f>+F68+K68+S68+AL68</f>
        <v>1072612.8766666667</v>
      </c>
    </row>
    <row r="69" spans="1:39">
      <c r="A69" s="13">
        <v>72</v>
      </c>
      <c r="B69" s="20" t="s">
        <v>236</v>
      </c>
      <c r="C69" s="20" t="s">
        <v>237</v>
      </c>
      <c r="D69" s="19" t="s">
        <v>238</v>
      </c>
      <c r="E69" s="13">
        <v>7925187</v>
      </c>
      <c r="F69" s="15">
        <v>0</v>
      </c>
      <c r="G69" s="16">
        <v>289107.56</v>
      </c>
      <c r="H69" s="16">
        <v>0</v>
      </c>
      <c r="I69" s="16">
        <v>0</v>
      </c>
      <c r="J69" s="16">
        <v>344174.67000000004</v>
      </c>
      <c r="K69" s="17">
        <f t="shared" si="6"/>
        <v>633282.23</v>
      </c>
      <c r="L69" s="11">
        <v>150985.18</v>
      </c>
      <c r="M69" s="11">
        <v>0</v>
      </c>
      <c r="N69" s="11">
        <v>0</v>
      </c>
      <c r="O69" s="11">
        <v>143207</v>
      </c>
      <c r="P69" s="11">
        <v>0</v>
      </c>
      <c r="Q69" s="11">
        <v>0</v>
      </c>
      <c r="R69" s="11">
        <v>143207</v>
      </c>
      <c r="S69" s="12">
        <f t="shared" si="7"/>
        <v>294192.18</v>
      </c>
      <c r="T69" s="11">
        <v>235712.82539999997</v>
      </c>
      <c r="U69" s="11">
        <v>0</v>
      </c>
      <c r="V69" s="11">
        <v>0</v>
      </c>
      <c r="W69" s="11">
        <v>47735.666666666664</v>
      </c>
      <c r="X69" s="11">
        <v>0</v>
      </c>
      <c r="Y69" s="12">
        <f t="shared" si="8"/>
        <v>283448.49206666666</v>
      </c>
      <c r="Z69" s="11">
        <v>235712.82539999997</v>
      </c>
      <c r="AA69" s="11">
        <v>0</v>
      </c>
      <c r="AB69" s="11">
        <v>0</v>
      </c>
      <c r="AC69" s="11">
        <v>47735.666666666664</v>
      </c>
      <c r="AD69" s="11">
        <v>7417.33</v>
      </c>
      <c r="AE69" s="11">
        <f t="shared" si="9"/>
        <v>2533.42</v>
      </c>
      <c r="AF69" s="12">
        <f t="shared" si="10"/>
        <v>285981.91206666664</v>
      </c>
      <c r="AG69" s="12">
        <v>92854.63</v>
      </c>
      <c r="AH69" s="12">
        <v>0</v>
      </c>
      <c r="AI69" s="12">
        <v>0</v>
      </c>
      <c r="AJ69" s="12">
        <v>42446</v>
      </c>
      <c r="AK69" s="12">
        <f t="shared" si="11"/>
        <v>135300.63</v>
      </c>
      <c r="AL69" s="12">
        <f>+Y69+AF69+AK69</f>
        <v>704731.03413333336</v>
      </c>
      <c r="AM69" s="18">
        <f>+F69+K69+S69+AL69</f>
        <v>1632205.4441333334</v>
      </c>
    </row>
    <row r="70" spans="1:39">
      <c r="A70" s="13">
        <v>68</v>
      </c>
      <c r="B70" s="13" t="s">
        <v>239</v>
      </c>
      <c r="C70" s="13" t="s">
        <v>240</v>
      </c>
      <c r="D70" s="19" t="s">
        <v>241</v>
      </c>
      <c r="E70" s="13">
        <v>28027510</v>
      </c>
      <c r="F70" s="15">
        <v>10987.550000000017</v>
      </c>
      <c r="G70" s="16">
        <v>0</v>
      </c>
      <c r="H70" s="16">
        <v>0</v>
      </c>
      <c r="I70" s="16">
        <v>0</v>
      </c>
      <c r="J70" s="16">
        <v>1043743.95</v>
      </c>
      <c r="K70" s="17">
        <f t="shared" si="6"/>
        <v>1043743.95</v>
      </c>
      <c r="L70" s="11">
        <v>0</v>
      </c>
      <c r="M70" s="11">
        <v>0</v>
      </c>
      <c r="N70" s="11">
        <v>0</v>
      </c>
      <c r="O70" s="11">
        <v>480004</v>
      </c>
      <c r="P70" s="11">
        <v>0</v>
      </c>
      <c r="Q70" s="11">
        <v>0</v>
      </c>
      <c r="R70" s="11">
        <v>480004</v>
      </c>
      <c r="S70" s="12">
        <f t="shared" si="7"/>
        <v>480004</v>
      </c>
      <c r="T70" s="11">
        <v>0</v>
      </c>
      <c r="U70" s="11">
        <v>0</v>
      </c>
      <c r="V70" s="11">
        <v>0</v>
      </c>
      <c r="W70" s="11">
        <v>159851</v>
      </c>
      <c r="X70" s="11">
        <v>7483</v>
      </c>
      <c r="Y70" s="12">
        <f t="shared" si="8"/>
        <v>167334</v>
      </c>
      <c r="Z70" s="11">
        <v>0</v>
      </c>
      <c r="AA70" s="11">
        <v>0</v>
      </c>
      <c r="AB70" s="11">
        <v>0</v>
      </c>
      <c r="AC70" s="11">
        <v>159851</v>
      </c>
      <c r="AD70" s="11">
        <v>25462</v>
      </c>
      <c r="AE70" s="11">
        <f t="shared" si="9"/>
        <v>8696.65</v>
      </c>
      <c r="AF70" s="12">
        <f t="shared" si="10"/>
        <v>168547.65</v>
      </c>
      <c r="AG70" s="12">
        <v>0</v>
      </c>
      <c r="AH70" s="12">
        <v>0</v>
      </c>
      <c r="AI70" s="12">
        <v>0</v>
      </c>
      <c r="AJ70" s="12">
        <v>167334</v>
      </c>
      <c r="AK70" s="12">
        <f t="shared" si="11"/>
        <v>167334</v>
      </c>
      <c r="AL70" s="12">
        <f>+Y70+AF70+AK70</f>
        <v>503215.65</v>
      </c>
      <c r="AM70" s="18">
        <f>+F70+K70+S70+AL70</f>
        <v>2037951.15</v>
      </c>
    </row>
    <row r="71" spans="1:39">
      <c r="A71" s="13">
        <v>71</v>
      </c>
      <c r="B71" s="13" t="s">
        <v>242</v>
      </c>
      <c r="C71" s="13" t="s">
        <v>243</v>
      </c>
      <c r="D71" s="19" t="s">
        <v>244</v>
      </c>
      <c r="E71" s="13">
        <v>25444840</v>
      </c>
      <c r="F71" s="15">
        <v>0</v>
      </c>
      <c r="G71" s="16">
        <v>0</v>
      </c>
      <c r="H71" s="16">
        <v>0</v>
      </c>
      <c r="I71" s="16">
        <v>0</v>
      </c>
      <c r="J71" s="16">
        <v>2115722.38</v>
      </c>
      <c r="K71" s="17">
        <f t="shared" si="6"/>
        <v>2115722.38</v>
      </c>
      <c r="L71" s="11">
        <v>0</v>
      </c>
      <c r="M71" s="11">
        <v>0</v>
      </c>
      <c r="N71" s="11">
        <v>0</v>
      </c>
      <c r="O71" s="11">
        <v>1279456</v>
      </c>
      <c r="P71" s="11">
        <v>2118</v>
      </c>
      <c r="Q71" s="11"/>
      <c r="R71" s="11">
        <v>1281574</v>
      </c>
      <c r="S71" s="12">
        <f t="shared" si="7"/>
        <v>1281574</v>
      </c>
      <c r="T71" s="11">
        <v>0</v>
      </c>
      <c r="U71" s="11">
        <v>0</v>
      </c>
      <c r="V71" s="11">
        <v>0</v>
      </c>
      <c r="W71" s="11">
        <v>338812.52</v>
      </c>
      <c r="X71" s="11">
        <v>82305.48</v>
      </c>
      <c r="Y71" s="12">
        <f t="shared" si="8"/>
        <v>421118</v>
      </c>
      <c r="Z71" s="11">
        <v>0</v>
      </c>
      <c r="AA71" s="11">
        <v>0</v>
      </c>
      <c r="AB71" s="11">
        <v>0</v>
      </c>
      <c r="AC71" s="11">
        <v>338812.52</v>
      </c>
      <c r="AD71" s="11">
        <v>82386.48</v>
      </c>
      <c r="AE71" s="11">
        <f t="shared" si="9"/>
        <v>28139.439999999999</v>
      </c>
      <c r="AF71" s="12">
        <f t="shared" si="10"/>
        <v>366951.96</v>
      </c>
      <c r="AG71" s="12">
        <v>0</v>
      </c>
      <c r="AH71" s="12">
        <v>0</v>
      </c>
      <c r="AI71" s="12">
        <v>0</v>
      </c>
      <c r="AJ71" s="12">
        <v>338812.52</v>
      </c>
      <c r="AK71" s="12">
        <f t="shared" si="11"/>
        <v>338812.52</v>
      </c>
      <c r="AL71" s="12">
        <f>+Y71+AF71+AK71</f>
        <v>1126882.48</v>
      </c>
      <c r="AM71" s="18">
        <f>+F71+K71+S71+AL71</f>
        <v>4524178.8599999994</v>
      </c>
    </row>
    <row r="72" spans="1:39">
      <c r="A72" s="13">
        <v>66</v>
      </c>
      <c r="B72" s="13" t="s">
        <v>245</v>
      </c>
      <c r="C72" s="13" t="s">
        <v>246</v>
      </c>
      <c r="D72" s="19" t="s">
        <v>247</v>
      </c>
      <c r="E72" s="13">
        <v>18410194</v>
      </c>
      <c r="F72" s="15">
        <v>43845.26999999999</v>
      </c>
      <c r="G72" s="16">
        <v>0</v>
      </c>
      <c r="H72" s="16">
        <v>0</v>
      </c>
      <c r="I72" s="16">
        <v>0</v>
      </c>
      <c r="J72" s="16">
        <v>1952186.32</v>
      </c>
      <c r="K72" s="17">
        <f t="shared" si="6"/>
        <v>1952186.32</v>
      </c>
      <c r="L72" s="11">
        <v>0</v>
      </c>
      <c r="M72" s="11">
        <v>0</v>
      </c>
      <c r="N72" s="11">
        <v>0</v>
      </c>
      <c r="O72" s="11">
        <v>1050087</v>
      </c>
      <c r="P72" s="11">
        <v>1442</v>
      </c>
      <c r="Q72" s="11"/>
      <c r="R72" s="11">
        <v>1051529</v>
      </c>
      <c r="S72" s="12">
        <f t="shared" si="7"/>
        <v>1051529</v>
      </c>
      <c r="T72" s="11">
        <v>0</v>
      </c>
      <c r="U72" s="11">
        <v>0</v>
      </c>
      <c r="V72" s="11">
        <v>0</v>
      </c>
      <c r="W72" s="11">
        <v>319806.92</v>
      </c>
      <c r="X72" s="11">
        <v>56604.08</v>
      </c>
      <c r="Y72" s="12">
        <f t="shared" si="8"/>
        <v>376411</v>
      </c>
      <c r="Z72" s="11">
        <v>0</v>
      </c>
      <c r="AA72" s="11">
        <v>0</v>
      </c>
      <c r="AB72" s="11">
        <v>0</v>
      </c>
      <c r="AC72" s="11">
        <v>319806.92</v>
      </c>
      <c r="AD72" s="11">
        <v>61858.080000000002</v>
      </c>
      <c r="AE72" s="11">
        <f t="shared" si="9"/>
        <v>21127.88</v>
      </c>
      <c r="AF72" s="12">
        <f t="shared" si="10"/>
        <v>340934.8</v>
      </c>
      <c r="AG72" s="12">
        <v>0</v>
      </c>
      <c r="AH72" s="12">
        <v>0</v>
      </c>
      <c r="AI72" s="12">
        <v>0</v>
      </c>
      <c r="AJ72" s="12">
        <v>319806.92</v>
      </c>
      <c r="AK72" s="12">
        <f t="shared" si="11"/>
        <v>319806.92</v>
      </c>
      <c r="AL72" s="12">
        <f>+Y72+AF72+AK72</f>
        <v>1037152.72</v>
      </c>
      <c r="AM72" s="18">
        <f>+F72+K72+S72+AL72</f>
        <v>4084713.3099999996</v>
      </c>
    </row>
    <row r="73" spans="1:39">
      <c r="A73" s="13">
        <v>67</v>
      </c>
      <c r="B73" s="13" t="s">
        <v>248</v>
      </c>
      <c r="C73" s="13" t="s">
        <v>249</v>
      </c>
      <c r="D73" s="19" t="s">
        <v>250</v>
      </c>
      <c r="E73" s="13">
        <v>32079321</v>
      </c>
      <c r="F73" s="15">
        <v>15550.619999999995</v>
      </c>
      <c r="G73" s="16">
        <v>0</v>
      </c>
      <c r="H73" s="16">
        <v>0</v>
      </c>
      <c r="I73" s="16">
        <v>0</v>
      </c>
      <c r="J73" s="16">
        <v>656505.13</v>
      </c>
      <c r="K73" s="17">
        <f t="shared" si="6"/>
        <v>656505.13</v>
      </c>
      <c r="L73" s="11">
        <v>0</v>
      </c>
      <c r="M73" s="11">
        <v>0</v>
      </c>
      <c r="N73" s="11">
        <v>0</v>
      </c>
      <c r="O73" s="11">
        <v>423536</v>
      </c>
      <c r="P73" s="11">
        <v>0</v>
      </c>
      <c r="Q73" s="11">
        <v>0</v>
      </c>
      <c r="R73" s="11">
        <v>423536</v>
      </c>
      <c r="S73" s="12">
        <f t="shared" si="7"/>
        <v>423536</v>
      </c>
      <c r="T73" s="11">
        <v>0</v>
      </c>
      <c r="U73" s="11">
        <v>0</v>
      </c>
      <c r="V73" s="11">
        <v>0</v>
      </c>
      <c r="W73" s="11">
        <v>108089.98</v>
      </c>
      <c r="X73" s="11">
        <v>50470.02</v>
      </c>
      <c r="Y73" s="12">
        <f t="shared" si="8"/>
        <v>158560</v>
      </c>
      <c r="Z73" s="11">
        <v>0</v>
      </c>
      <c r="AA73" s="11">
        <v>0</v>
      </c>
      <c r="AB73" s="11">
        <v>0</v>
      </c>
      <c r="AC73" s="11">
        <v>108089.98</v>
      </c>
      <c r="AD73" s="11">
        <v>53275.02</v>
      </c>
      <c r="AE73" s="11">
        <f t="shared" si="9"/>
        <v>18196.3</v>
      </c>
      <c r="AF73" s="12">
        <f t="shared" si="10"/>
        <v>126286.28</v>
      </c>
      <c r="AG73" s="12">
        <v>0</v>
      </c>
      <c r="AH73" s="12">
        <v>0</v>
      </c>
      <c r="AI73" s="12">
        <v>0</v>
      </c>
      <c r="AJ73" s="12">
        <v>108089.98</v>
      </c>
      <c r="AK73" s="12">
        <f t="shared" si="11"/>
        <v>108089.98</v>
      </c>
      <c r="AL73" s="12">
        <f>+Y73+AF73+AK73</f>
        <v>392936.26</v>
      </c>
      <c r="AM73" s="18">
        <f>+F73+K73+S73+AL73</f>
        <v>1488528.01</v>
      </c>
    </row>
    <row r="74" spans="1:39">
      <c r="A74" s="13">
        <v>69</v>
      </c>
      <c r="B74" s="13" t="s">
        <v>251</v>
      </c>
      <c r="C74" s="13" t="s">
        <v>252</v>
      </c>
      <c r="D74" s="19" t="s">
        <v>253</v>
      </c>
      <c r="E74" s="13">
        <v>21597492</v>
      </c>
      <c r="F74" s="15">
        <v>13097.290000000008</v>
      </c>
      <c r="G74" s="16">
        <v>0</v>
      </c>
      <c r="H74" s="16">
        <v>0</v>
      </c>
      <c r="I74" s="16">
        <v>0</v>
      </c>
      <c r="J74" s="16">
        <v>1210374.0999999999</v>
      </c>
      <c r="K74" s="17">
        <f t="shared" si="6"/>
        <v>1210374.0999999999</v>
      </c>
      <c r="L74" s="11">
        <v>0</v>
      </c>
      <c r="M74" s="11">
        <v>0</v>
      </c>
      <c r="N74" s="11">
        <v>0</v>
      </c>
      <c r="O74" s="11">
        <v>623101</v>
      </c>
      <c r="P74" s="11">
        <v>0</v>
      </c>
      <c r="Q74" s="11">
        <v>0</v>
      </c>
      <c r="R74" s="11">
        <v>623101</v>
      </c>
      <c r="S74" s="12">
        <f t="shared" si="7"/>
        <v>623101</v>
      </c>
      <c r="T74" s="11">
        <v>0</v>
      </c>
      <c r="U74" s="11">
        <v>0</v>
      </c>
      <c r="V74" s="11">
        <v>0</v>
      </c>
      <c r="W74" s="11">
        <v>207865.33333333334</v>
      </c>
      <c r="X74" s="11">
        <v>14606.67</v>
      </c>
      <c r="Y74" s="12">
        <f t="shared" si="8"/>
        <v>222472.00333333336</v>
      </c>
      <c r="Z74" s="11">
        <v>0</v>
      </c>
      <c r="AA74" s="11">
        <v>0</v>
      </c>
      <c r="AB74" s="11">
        <v>0</v>
      </c>
      <c r="AC74" s="11">
        <v>207865.33333333334</v>
      </c>
      <c r="AD74" s="11">
        <v>23720.67</v>
      </c>
      <c r="AE74" s="11">
        <f t="shared" si="9"/>
        <v>8101.89</v>
      </c>
      <c r="AF74" s="12">
        <f t="shared" si="10"/>
        <v>215967.22333333336</v>
      </c>
      <c r="AG74" s="12">
        <v>0</v>
      </c>
      <c r="AH74" s="12">
        <v>0</v>
      </c>
      <c r="AI74" s="12">
        <v>0</v>
      </c>
      <c r="AJ74" s="12">
        <v>212835.68000000002</v>
      </c>
      <c r="AK74" s="12">
        <f t="shared" si="11"/>
        <v>212835.68000000002</v>
      </c>
      <c r="AL74" s="12">
        <f>+Y74+AF74+AK74</f>
        <v>651274.90666666673</v>
      </c>
      <c r="AM74" s="18">
        <f>+F74+K74+S74+AL74</f>
        <v>2497847.2966666669</v>
      </c>
    </row>
    <row r="75" spans="1:39">
      <c r="A75" s="13">
        <v>73</v>
      </c>
      <c r="B75" s="13" t="s">
        <v>254</v>
      </c>
      <c r="C75" s="13" t="s">
        <v>255</v>
      </c>
      <c r="D75" s="19" t="s">
        <v>256</v>
      </c>
      <c r="E75" s="13">
        <v>16696406</v>
      </c>
      <c r="F75" s="15">
        <v>5115.6700000000019</v>
      </c>
      <c r="G75" s="16">
        <v>0</v>
      </c>
      <c r="H75" s="16">
        <v>0</v>
      </c>
      <c r="I75" s="16">
        <v>0</v>
      </c>
      <c r="J75" s="16">
        <v>113181.61000000002</v>
      </c>
      <c r="K75" s="17">
        <f t="shared" si="6"/>
        <v>113181.61000000002</v>
      </c>
      <c r="L75" s="11">
        <v>0</v>
      </c>
      <c r="M75" s="11">
        <v>0</v>
      </c>
      <c r="N75" s="11">
        <v>0</v>
      </c>
      <c r="O75" s="11">
        <v>136919</v>
      </c>
      <c r="P75" s="11">
        <v>0</v>
      </c>
      <c r="Q75" s="11">
        <v>0</v>
      </c>
      <c r="R75" s="11">
        <v>136919</v>
      </c>
      <c r="S75" s="12">
        <f t="shared" si="7"/>
        <v>136919</v>
      </c>
      <c r="T75" s="11">
        <v>0</v>
      </c>
      <c r="U75" s="11">
        <v>0</v>
      </c>
      <c r="V75" s="11">
        <v>0</v>
      </c>
      <c r="W75" s="11">
        <v>37555.35</v>
      </c>
      <c r="X75" s="11">
        <v>3461.65</v>
      </c>
      <c r="Y75" s="12">
        <f t="shared" si="8"/>
        <v>41017</v>
      </c>
      <c r="Z75" s="11">
        <v>0</v>
      </c>
      <c r="AA75" s="11">
        <v>0</v>
      </c>
      <c r="AB75" s="11">
        <v>0</v>
      </c>
      <c r="AC75" s="11">
        <v>37555.35</v>
      </c>
      <c r="AD75" s="11">
        <v>12878.65</v>
      </c>
      <c r="AE75" s="11">
        <f t="shared" si="9"/>
        <v>4398.76</v>
      </c>
      <c r="AF75" s="12">
        <f t="shared" si="10"/>
        <v>41954.11</v>
      </c>
      <c r="AG75" s="12">
        <v>0</v>
      </c>
      <c r="AH75" s="12">
        <v>0</v>
      </c>
      <c r="AI75" s="12">
        <v>0</v>
      </c>
      <c r="AJ75" s="12">
        <v>37555.35</v>
      </c>
      <c r="AK75" s="12">
        <f t="shared" si="11"/>
        <v>37555.35</v>
      </c>
      <c r="AL75" s="12">
        <f>+Y75+AF75+AK75</f>
        <v>120526.45999999999</v>
      </c>
      <c r="AM75" s="18">
        <f>+F75+K75+S75+AL75</f>
        <v>375742.74</v>
      </c>
    </row>
    <row r="76" spans="1:39">
      <c r="A76" s="13">
        <v>74</v>
      </c>
      <c r="B76" s="13" t="s">
        <v>257</v>
      </c>
      <c r="C76" s="13" t="s">
        <v>258</v>
      </c>
      <c r="D76" s="19" t="s">
        <v>259</v>
      </c>
      <c r="E76" s="13">
        <v>33728613</v>
      </c>
      <c r="F76" s="15">
        <v>0</v>
      </c>
      <c r="G76" s="16">
        <v>0</v>
      </c>
      <c r="H76" s="16">
        <v>0</v>
      </c>
      <c r="I76" s="16">
        <v>886144.60000000009</v>
      </c>
      <c r="J76" s="16">
        <v>0</v>
      </c>
      <c r="K76" s="17">
        <f t="shared" si="6"/>
        <v>886144.60000000009</v>
      </c>
      <c r="L76" s="11">
        <v>0</v>
      </c>
      <c r="M76" s="11">
        <v>0</v>
      </c>
      <c r="N76" s="11">
        <v>414535.44000000006</v>
      </c>
      <c r="O76" s="11">
        <v>0</v>
      </c>
      <c r="P76" s="11">
        <v>0</v>
      </c>
      <c r="Q76" s="11">
        <v>0</v>
      </c>
      <c r="R76" s="11">
        <v>0</v>
      </c>
      <c r="S76" s="12">
        <f t="shared" si="7"/>
        <v>414535.44000000006</v>
      </c>
      <c r="T76" s="11">
        <v>0</v>
      </c>
      <c r="U76" s="11">
        <v>0</v>
      </c>
      <c r="V76" s="11">
        <v>225746.13</v>
      </c>
      <c r="W76" s="11">
        <v>0</v>
      </c>
      <c r="X76" s="11">
        <v>0</v>
      </c>
      <c r="Y76" s="12">
        <f t="shared" si="8"/>
        <v>225746.13</v>
      </c>
      <c r="Z76" s="11">
        <v>0</v>
      </c>
      <c r="AA76" s="11">
        <v>0</v>
      </c>
      <c r="AB76" s="11">
        <v>225746.13</v>
      </c>
      <c r="AC76" s="11">
        <v>0</v>
      </c>
      <c r="AD76" s="11">
        <v>0</v>
      </c>
      <c r="AE76" s="11">
        <f t="shared" si="9"/>
        <v>0</v>
      </c>
      <c r="AF76" s="12">
        <f t="shared" si="10"/>
        <v>225746.13</v>
      </c>
      <c r="AG76" s="12">
        <v>0</v>
      </c>
      <c r="AH76" s="12">
        <v>0</v>
      </c>
      <c r="AI76" s="12">
        <v>148828.6</v>
      </c>
      <c r="AJ76" s="12">
        <v>0</v>
      </c>
      <c r="AK76" s="12">
        <f t="shared" si="11"/>
        <v>148828.6</v>
      </c>
      <c r="AL76" s="12">
        <f>+Y76+AF76+AK76</f>
        <v>600320.86</v>
      </c>
      <c r="AM76" s="18">
        <f>+F76+K76+S76+AL76</f>
        <v>1901000.9</v>
      </c>
    </row>
    <row r="77" spans="1:39" ht="14.25" customHeight="1">
      <c r="A77" s="13">
        <v>76</v>
      </c>
      <c r="B77" s="13" t="s">
        <v>260</v>
      </c>
      <c r="C77" s="13" t="s">
        <v>261</v>
      </c>
      <c r="D77" s="19" t="s">
        <v>262</v>
      </c>
      <c r="E77" s="13">
        <v>28472640</v>
      </c>
      <c r="F77" s="15">
        <v>0</v>
      </c>
      <c r="G77" s="16">
        <v>126085.63</v>
      </c>
      <c r="H77" s="16">
        <v>0</v>
      </c>
      <c r="I77" s="16">
        <v>0</v>
      </c>
      <c r="J77" s="16">
        <v>470573.23</v>
      </c>
      <c r="K77" s="17">
        <f t="shared" si="6"/>
        <v>596658.86</v>
      </c>
      <c r="L77" s="11">
        <v>198864.43</v>
      </c>
      <c r="M77" s="11">
        <v>0</v>
      </c>
      <c r="N77" s="11">
        <v>0</v>
      </c>
      <c r="O77" s="11">
        <v>206879</v>
      </c>
      <c r="P77" s="11">
        <v>0</v>
      </c>
      <c r="Q77" s="11">
        <v>0</v>
      </c>
      <c r="R77" s="11">
        <v>206879</v>
      </c>
      <c r="S77" s="12">
        <f t="shared" si="7"/>
        <v>405743.43</v>
      </c>
      <c r="T77" s="11">
        <v>66288.143333333326</v>
      </c>
      <c r="U77" s="11">
        <v>0</v>
      </c>
      <c r="V77" s="11">
        <v>0</v>
      </c>
      <c r="W77" s="11">
        <v>68959.666666666672</v>
      </c>
      <c r="X77" s="11">
        <v>0</v>
      </c>
      <c r="Y77" s="12">
        <f t="shared" si="8"/>
        <v>135247.81</v>
      </c>
      <c r="Z77" s="11">
        <v>118923.69333333333</v>
      </c>
      <c r="AA77" s="11">
        <v>0</v>
      </c>
      <c r="AB77" s="11">
        <v>0</v>
      </c>
      <c r="AC77" s="11">
        <v>68959.666666666672</v>
      </c>
      <c r="AD77" s="11">
        <v>23968.33</v>
      </c>
      <c r="AE77" s="11">
        <f t="shared" si="9"/>
        <v>8186.48</v>
      </c>
      <c r="AF77" s="12">
        <f t="shared" si="10"/>
        <v>196069.84</v>
      </c>
      <c r="AG77" s="12">
        <v>145158.5</v>
      </c>
      <c r="AH77" s="12">
        <v>0</v>
      </c>
      <c r="AI77" s="12">
        <v>0</v>
      </c>
      <c r="AJ77" s="12">
        <v>70272</v>
      </c>
      <c r="AK77" s="12">
        <f t="shared" si="11"/>
        <v>215430.5</v>
      </c>
      <c r="AL77" s="12">
        <f>+Y77+AF77+AK77</f>
        <v>546748.15</v>
      </c>
      <c r="AM77" s="18">
        <f>+F77+K77+S77+AL77</f>
        <v>1549150.44</v>
      </c>
    </row>
    <row r="78" spans="1:39" ht="30">
      <c r="A78" s="13">
        <v>75</v>
      </c>
      <c r="B78" s="13" t="s">
        <v>263</v>
      </c>
      <c r="C78" s="13" t="s">
        <v>264</v>
      </c>
      <c r="D78" s="30" t="s">
        <v>265</v>
      </c>
      <c r="E78" s="13">
        <v>32963041</v>
      </c>
      <c r="F78" s="15">
        <v>0</v>
      </c>
      <c r="G78" s="16">
        <v>0</v>
      </c>
      <c r="H78" s="16">
        <v>0</v>
      </c>
      <c r="I78" s="16">
        <v>1572940.7999999998</v>
      </c>
      <c r="J78" s="16">
        <v>0</v>
      </c>
      <c r="K78" s="17">
        <f t="shared" si="6"/>
        <v>1572940.7999999998</v>
      </c>
      <c r="L78" s="11">
        <v>0</v>
      </c>
      <c r="M78" s="11">
        <v>0</v>
      </c>
      <c r="N78" s="11">
        <v>786470.39999999991</v>
      </c>
      <c r="O78" s="11">
        <v>0</v>
      </c>
      <c r="P78" s="11">
        <v>0</v>
      </c>
      <c r="Q78" s="11">
        <v>0</v>
      </c>
      <c r="R78" s="11">
        <v>0</v>
      </c>
      <c r="S78" s="12">
        <f t="shared" si="7"/>
        <v>786470.39999999991</v>
      </c>
      <c r="T78" s="11">
        <v>0</v>
      </c>
      <c r="U78" s="11">
        <v>0</v>
      </c>
      <c r="V78" s="11">
        <v>262156.79999999999</v>
      </c>
      <c r="W78" s="11">
        <v>0</v>
      </c>
      <c r="X78" s="11">
        <v>0</v>
      </c>
      <c r="Y78" s="12">
        <f t="shared" si="8"/>
        <v>262156.79999999999</v>
      </c>
      <c r="Z78" s="11">
        <v>0</v>
      </c>
      <c r="AA78" s="11">
        <v>0</v>
      </c>
      <c r="AB78" s="11">
        <v>262156.79999999999</v>
      </c>
      <c r="AC78" s="11">
        <v>0</v>
      </c>
      <c r="AD78" s="11">
        <v>0</v>
      </c>
      <c r="AE78" s="11">
        <f t="shared" si="9"/>
        <v>0</v>
      </c>
      <c r="AF78" s="12">
        <f t="shared" si="10"/>
        <v>262156.79999999999</v>
      </c>
      <c r="AG78" s="12">
        <v>0</v>
      </c>
      <c r="AH78" s="12">
        <v>0</v>
      </c>
      <c r="AI78" s="12">
        <v>262156.79999999999</v>
      </c>
      <c r="AJ78" s="12">
        <v>0</v>
      </c>
      <c r="AK78" s="12">
        <f t="shared" si="11"/>
        <v>262156.79999999999</v>
      </c>
      <c r="AL78" s="12">
        <f>+Y78+AF78+AK78</f>
        <v>786470.39999999991</v>
      </c>
      <c r="AM78" s="18">
        <f>+F78+K78+S78+AL78</f>
        <v>3145881.5999999996</v>
      </c>
    </row>
    <row r="79" spans="1:39">
      <c r="A79" s="13">
        <v>77</v>
      </c>
      <c r="B79" s="13" t="s">
        <v>266</v>
      </c>
      <c r="C79" s="13" t="s">
        <v>267</v>
      </c>
      <c r="D79" s="19" t="s">
        <v>268</v>
      </c>
      <c r="E79" s="13">
        <v>29237235</v>
      </c>
      <c r="F79" s="15">
        <v>0</v>
      </c>
      <c r="G79" s="16">
        <v>3826904.46</v>
      </c>
      <c r="H79" s="16">
        <v>0</v>
      </c>
      <c r="I79" s="16">
        <v>0</v>
      </c>
      <c r="J79" s="16">
        <v>196803.13999999998</v>
      </c>
      <c r="K79" s="17">
        <f t="shared" si="6"/>
        <v>4023707.6</v>
      </c>
      <c r="L79" s="11">
        <v>3495858.04</v>
      </c>
      <c r="M79" s="11">
        <v>0</v>
      </c>
      <c r="N79" s="11">
        <v>0</v>
      </c>
      <c r="O79" s="11">
        <v>104564</v>
      </c>
      <c r="P79" s="11">
        <v>0</v>
      </c>
      <c r="Q79" s="11">
        <v>0</v>
      </c>
      <c r="R79" s="11">
        <v>104564</v>
      </c>
      <c r="S79" s="12">
        <f t="shared" si="7"/>
        <v>3600422.04</v>
      </c>
      <c r="T79" s="11">
        <v>1168973.3600000001</v>
      </c>
      <c r="U79" s="11">
        <v>0</v>
      </c>
      <c r="V79" s="11">
        <v>0</v>
      </c>
      <c r="W79" s="11">
        <v>33767.24</v>
      </c>
      <c r="X79" s="11">
        <v>0</v>
      </c>
      <c r="Y79" s="12">
        <f t="shared" si="8"/>
        <v>1202740.6000000001</v>
      </c>
      <c r="Z79" s="11">
        <v>1168973.3600000001</v>
      </c>
      <c r="AA79" s="11">
        <v>0</v>
      </c>
      <c r="AB79" s="11">
        <v>0</v>
      </c>
      <c r="AC79" s="11">
        <v>33767.24</v>
      </c>
      <c r="AD79" s="11">
        <v>373.76</v>
      </c>
      <c r="AE79" s="11">
        <f t="shared" si="9"/>
        <v>127.66</v>
      </c>
      <c r="AF79" s="12">
        <f t="shared" si="10"/>
        <v>1202868.26</v>
      </c>
      <c r="AG79" s="12">
        <v>1170551.54</v>
      </c>
      <c r="AH79" s="12">
        <v>0</v>
      </c>
      <c r="AI79" s="12">
        <v>0</v>
      </c>
      <c r="AJ79" s="12">
        <v>29292</v>
      </c>
      <c r="AK79" s="12">
        <f t="shared" si="11"/>
        <v>1199843.54</v>
      </c>
      <c r="AL79" s="12">
        <f>+Y79+AF79+AK79</f>
        <v>3605452.4000000004</v>
      </c>
      <c r="AM79" s="18">
        <f>+F79+K79+S79+AL79</f>
        <v>11229582.040000001</v>
      </c>
    </row>
    <row r="80" spans="1:39">
      <c r="B80" s="31" t="s">
        <v>269</v>
      </c>
      <c r="C80" s="31" t="s">
        <v>269</v>
      </c>
      <c r="D80" s="31" t="s">
        <v>270</v>
      </c>
      <c r="E80" s="13">
        <v>29383737</v>
      </c>
      <c r="F80" s="15">
        <v>0</v>
      </c>
      <c r="G80" s="16">
        <v>0</v>
      </c>
      <c r="H80" s="16">
        <v>0</v>
      </c>
      <c r="I80" s="16">
        <v>0</v>
      </c>
      <c r="J80" s="16">
        <v>153042.92000000001</v>
      </c>
      <c r="K80" s="17">
        <f t="shared" si="6"/>
        <v>153042.92000000001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2">
        <f t="shared" si="7"/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2">
        <f t="shared" si="8"/>
        <v>0</v>
      </c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f t="shared" si="9"/>
        <v>0</v>
      </c>
      <c r="AF80" s="12">
        <f t="shared" si="10"/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f t="shared" si="11"/>
        <v>0</v>
      </c>
      <c r="AL80" s="12">
        <f>+Y80+AF80+AK80</f>
        <v>0</v>
      </c>
      <c r="AM80" s="18">
        <f>+F80+K80+S80+AL80</f>
        <v>153042.92000000001</v>
      </c>
    </row>
    <row r="81" spans="1:39">
      <c r="A81" s="13">
        <v>78</v>
      </c>
      <c r="B81" s="20" t="s">
        <v>271</v>
      </c>
      <c r="C81" s="20" t="s">
        <v>272</v>
      </c>
      <c r="D81" s="19" t="s">
        <v>273</v>
      </c>
      <c r="E81" s="13">
        <v>10716504</v>
      </c>
      <c r="F81" s="15">
        <v>0</v>
      </c>
      <c r="G81" s="16">
        <v>0</v>
      </c>
      <c r="H81" s="16">
        <v>0</v>
      </c>
      <c r="I81" s="16">
        <v>0</v>
      </c>
      <c r="J81" s="16">
        <v>613356.87</v>
      </c>
      <c r="K81" s="17">
        <f t="shared" si="6"/>
        <v>613356.87</v>
      </c>
      <c r="L81" s="11">
        <v>0</v>
      </c>
      <c r="M81" s="11">
        <v>0</v>
      </c>
      <c r="N81" s="11">
        <v>0</v>
      </c>
      <c r="O81" s="11">
        <v>307077</v>
      </c>
      <c r="P81" s="11">
        <v>0</v>
      </c>
      <c r="Q81" s="11">
        <v>0</v>
      </c>
      <c r="R81" s="11">
        <v>307077</v>
      </c>
      <c r="S81" s="12">
        <f t="shared" si="7"/>
        <v>307077</v>
      </c>
      <c r="T81" s="11">
        <v>0</v>
      </c>
      <c r="U81" s="11">
        <v>0</v>
      </c>
      <c r="V81" s="11">
        <v>0</v>
      </c>
      <c r="W81" s="11">
        <v>98725</v>
      </c>
      <c r="X81" s="11">
        <v>21260</v>
      </c>
      <c r="Y81" s="12">
        <f t="shared" si="8"/>
        <v>119985</v>
      </c>
      <c r="Z81" s="11">
        <v>0</v>
      </c>
      <c r="AA81" s="11">
        <v>0</v>
      </c>
      <c r="AB81" s="11">
        <v>0</v>
      </c>
      <c r="AC81" s="11">
        <v>98725</v>
      </c>
      <c r="AD81" s="11">
        <v>29555</v>
      </c>
      <c r="AE81" s="11">
        <f t="shared" si="9"/>
        <v>10094.629999999999</v>
      </c>
      <c r="AF81" s="12">
        <f t="shared" si="10"/>
        <v>108819.63</v>
      </c>
      <c r="AG81" s="12">
        <v>0</v>
      </c>
      <c r="AH81" s="12">
        <v>0</v>
      </c>
      <c r="AI81" s="12">
        <v>0</v>
      </c>
      <c r="AJ81" s="12">
        <v>104156.21</v>
      </c>
      <c r="AK81" s="12">
        <f t="shared" si="11"/>
        <v>104156.21</v>
      </c>
      <c r="AL81" s="12">
        <f>+Y81+AF81+AK81</f>
        <v>332960.84000000003</v>
      </c>
      <c r="AM81" s="18">
        <f>+F81+K81+S81+AL81</f>
        <v>1253394.71</v>
      </c>
    </row>
    <row r="82" spans="1:39">
      <c r="A82" s="13">
        <v>79</v>
      </c>
      <c r="B82" s="20" t="s">
        <v>274</v>
      </c>
      <c r="C82" s="20" t="s">
        <v>275</v>
      </c>
      <c r="D82" s="19" t="s">
        <v>276</v>
      </c>
      <c r="E82" s="13">
        <v>25610853</v>
      </c>
      <c r="F82" s="15">
        <v>202488.90000000002</v>
      </c>
      <c r="G82" s="16">
        <v>0</v>
      </c>
      <c r="H82" s="16">
        <v>0</v>
      </c>
      <c r="I82" s="16">
        <v>0</v>
      </c>
      <c r="J82" s="16">
        <v>3263098.1099999994</v>
      </c>
      <c r="K82" s="17">
        <f t="shared" si="6"/>
        <v>3263098.1099999994</v>
      </c>
      <c r="L82" s="11">
        <v>0</v>
      </c>
      <c r="M82" s="11">
        <v>0</v>
      </c>
      <c r="N82" s="11">
        <v>0</v>
      </c>
      <c r="O82" s="11">
        <v>1818463</v>
      </c>
      <c r="P82" s="11">
        <v>228</v>
      </c>
      <c r="Q82" s="11"/>
      <c r="R82" s="11">
        <v>1818691</v>
      </c>
      <c r="S82" s="12">
        <f t="shared" si="7"/>
        <v>1818691</v>
      </c>
      <c r="T82" s="11">
        <v>0</v>
      </c>
      <c r="U82" s="11">
        <v>0</v>
      </c>
      <c r="V82" s="11">
        <v>0</v>
      </c>
      <c r="W82" s="11">
        <v>528636.35</v>
      </c>
      <c r="X82" s="11">
        <v>90979.65</v>
      </c>
      <c r="Y82" s="12">
        <f t="shared" si="8"/>
        <v>619616</v>
      </c>
      <c r="Z82" s="11">
        <v>0</v>
      </c>
      <c r="AA82" s="11">
        <v>0</v>
      </c>
      <c r="AB82" s="11">
        <v>0</v>
      </c>
      <c r="AC82" s="11">
        <v>528636.35</v>
      </c>
      <c r="AD82" s="11">
        <v>163379.65</v>
      </c>
      <c r="AE82" s="11">
        <f t="shared" si="9"/>
        <v>55802.99</v>
      </c>
      <c r="AF82" s="12">
        <f t="shared" si="10"/>
        <v>584439.34</v>
      </c>
      <c r="AG82" s="12">
        <v>0</v>
      </c>
      <c r="AH82" s="12">
        <v>0</v>
      </c>
      <c r="AI82" s="12">
        <v>0</v>
      </c>
      <c r="AJ82" s="12">
        <v>528636.35</v>
      </c>
      <c r="AK82" s="12">
        <f t="shared" si="11"/>
        <v>528636.35</v>
      </c>
      <c r="AL82" s="12">
        <f>+Y82+AF82+AK82</f>
        <v>1732691.69</v>
      </c>
      <c r="AM82" s="18">
        <f>+F82+K82+S82+AL82</f>
        <v>7016969.6999999993</v>
      </c>
    </row>
    <row r="83" spans="1:39">
      <c r="A83" s="13">
        <v>80</v>
      </c>
      <c r="B83" s="13" t="s">
        <v>277</v>
      </c>
      <c r="C83" s="13" t="s">
        <v>278</v>
      </c>
      <c r="D83" s="19" t="s">
        <v>279</v>
      </c>
      <c r="E83" s="13">
        <v>14468339</v>
      </c>
      <c r="F83" s="15">
        <v>4432.7700000000004</v>
      </c>
      <c r="G83" s="16">
        <v>0</v>
      </c>
      <c r="H83" s="16">
        <v>0</v>
      </c>
      <c r="I83" s="16">
        <v>0</v>
      </c>
      <c r="J83" s="16">
        <v>178772.9</v>
      </c>
      <c r="K83" s="17">
        <f t="shared" si="6"/>
        <v>178772.9</v>
      </c>
      <c r="L83" s="11">
        <v>0</v>
      </c>
      <c r="M83" s="11">
        <v>0</v>
      </c>
      <c r="N83" s="11">
        <v>0</v>
      </c>
      <c r="O83" s="11">
        <v>77617</v>
      </c>
      <c r="P83" s="11">
        <v>0</v>
      </c>
      <c r="Q83" s="11">
        <v>0</v>
      </c>
      <c r="R83" s="11">
        <v>77617</v>
      </c>
      <c r="S83" s="12">
        <f t="shared" si="7"/>
        <v>77617</v>
      </c>
      <c r="T83" s="11">
        <v>0</v>
      </c>
      <c r="U83" s="11">
        <v>0</v>
      </c>
      <c r="V83" s="11">
        <v>0</v>
      </c>
      <c r="W83" s="11">
        <v>25872.333333333332</v>
      </c>
      <c r="X83" s="11">
        <v>0</v>
      </c>
      <c r="Y83" s="12">
        <f t="shared" si="8"/>
        <v>25872.333333333332</v>
      </c>
      <c r="Z83" s="11">
        <v>0</v>
      </c>
      <c r="AA83" s="11">
        <v>0</v>
      </c>
      <c r="AB83" s="11">
        <v>0</v>
      </c>
      <c r="AC83" s="11">
        <v>25872.333333333332</v>
      </c>
      <c r="AD83" s="11">
        <v>16236.67</v>
      </c>
      <c r="AE83" s="11">
        <f t="shared" si="9"/>
        <v>5545.7</v>
      </c>
      <c r="AF83" s="12">
        <f t="shared" si="10"/>
        <v>31418.033333333333</v>
      </c>
      <c r="AG83" s="12">
        <v>0</v>
      </c>
      <c r="AH83" s="12">
        <v>0</v>
      </c>
      <c r="AI83" s="12">
        <v>0</v>
      </c>
      <c r="AJ83" s="12">
        <v>20325</v>
      </c>
      <c r="AK83" s="12">
        <f t="shared" si="11"/>
        <v>20325</v>
      </c>
      <c r="AL83" s="12">
        <f>+Y83+AF83+AK83</f>
        <v>77615.366666666669</v>
      </c>
      <c r="AM83" s="18">
        <f>+F83+K83+S83+AL83</f>
        <v>338438.03666666662</v>
      </c>
    </row>
    <row r="84" spans="1:39">
      <c r="A84" s="13">
        <v>81</v>
      </c>
      <c r="B84" s="32" t="s">
        <v>280</v>
      </c>
      <c r="C84" s="13" t="s">
        <v>281</v>
      </c>
      <c r="D84" s="19" t="s">
        <v>282</v>
      </c>
      <c r="E84" s="13">
        <v>18559219</v>
      </c>
      <c r="F84" s="15">
        <v>0</v>
      </c>
      <c r="G84" s="16">
        <v>0</v>
      </c>
      <c r="H84" s="16">
        <v>0</v>
      </c>
      <c r="I84" s="16">
        <v>0</v>
      </c>
      <c r="J84" s="16">
        <v>174025.95</v>
      </c>
      <c r="K84" s="17">
        <f t="shared" si="6"/>
        <v>174025.95</v>
      </c>
      <c r="L84" s="11">
        <v>0</v>
      </c>
      <c r="M84" s="11">
        <v>0</v>
      </c>
      <c r="N84" s="11">
        <v>0</v>
      </c>
      <c r="O84" s="11">
        <v>134916</v>
      </c>
      <c r="P84" s="11">
        <v>0</v>
      </c>
      <c r="Q84" s="11">
        <v>0</v>
      </c>
      <c r="R84" s="11">
        <v>134916</v>
      </c>
      <c r="S84" s="12">
        <f t="shared" si="7"/>
        <v>134916</v>
      </c>
      <c r="T84" s="11">
        <v>0</v>
      </c>
      <c r="U84" s="11">
        <v>0</v>
      </c>
      <c r="V84" s="11">
        <v>0</v>
      </c>
      <c r="W84" s="11">
        <v>32853.35</v>
      </c>
      <c r="X84" s="11">
        <v>42632.65</v>
      </c>
      <c r="Y84" s="12">
        <f t="shared" si="8"/>
        <v>75486</v>
      </c>
      <c r="Z84" s="11">
        <v>0</v>
      </c>
      <c r="AA84" s="11">
        <v>0</v>
      </c>
      <c r="AB84" s="11">
        <v>0</v>
      </c>
      <c r="AC84" s="11">
        <v>32853.35</v>
      </c>
      <c r="AD84" s="11">
        <v>22888.65</v>
      </c>
      <c r="AE84" s="11">
        <f t="shared" si="9"/>
        <v>7817.71</v>
      </c>
      <c r="AF84" s="12">
        <f t="shared" si="10"/>
        <v>40671.06</v>
      </c>
      <c r="AG84" s="12">
        <v>0</v>
      </c>
      <c r="AH84" s="12">
        <v>0</v>
      </c>
      <c r="AI84" s="12">
        <v>0</v>
      </c>
      <c r="AJ84" s="12">
        <v>32853.35</v>
      </c>
      <c r="AK84" s="12">
        <f t="shared" si="11"/>
        <v>32853.35</v>
      </c>
      <c r="AL84" s="12">
        <f>+Y84+AF84+AK84</f>
        <v>149010.41</v>
      </c>
      <c r="AM84" s="18">
        <f>+F84+K84+S84+AL84</f>
        <v>457952.36</v>
      </c>
    </row>
    <row r="85" spans="1:39">
      <c r="A85" s="13">
        <v>82</v>
      </c>
      <c r="B85" s="32" t="s">
        <v>283</v>
      </c>
      <c r="C85" s="13" t="s">
        <v>284</v>
      </c>
      <c r="D85" s="19" t="s">
        <v>285</v>
      </c>
      <c r="E85" s="13">
        <v>34414414</v>
      </c>
      <c r="F85" s="15">
        <v>425723.8600000001</v>
      </c>
      <c r="G85" s="16">
        <v>0</v>
      </c>
      <c r="H85" s="16">
        <v>0</v>
      </c>
      <c r="I85" s="16">
        <v>0</v>
      </c>
      <c r="J85" s="16">
        <v>4698464.7799999993</v>
      </c>
      <c r="K85" s="17">
        <f t="shared" si="6"/>
        <v>4698464.7799999993</v>
      </c>
      <c r="L85" s="11">
        <v>0</v>
      </c>
      <c r="M85" s="11">
        <v>0</v>
      </c>
      <c r="N85" s="11">
        <v>0</v>
      </c>
      <c r="O85" s="11">
        <v>2235463</v>
      </c>
      <c r="P85" s="11">
        <v>0</v>
      </c>
      <c r="Q85" s="11">
        <v>0</v>
      </c>
      <c r="R85" s="11">
        <v>2235463</v>
      </c>
      <c r="S85" s="12">
        <f t="shared" si="7"/>
        <v>2235463</v>
      </c>
      <c r="T85" s="11">
        <v>0</v>
      </c>
      <c r="U85" s="11">
        <v>0</v>
      </c>
      <c r="V85" s="11">
        <v>0</v>
      </c>
      <c r="W85" s="11">
        <v>745390.33333333337</v>
      </c>
      <c r="X85" s="11">
        <v>232893.67</v>
      </c>
      <c r="Y85" s="12">
        <f t="shared" si="8"/>
        <v>978284.00333333341</v>
      </c>
      <c r="Z85" s="11">
        <v>0</v>
      </c>
      <c r="AA85" s="11">
        <v>0</v>
      </c>
      <c r="AB85" s="11">
        <v>0</v>
      </c>
      <c r="AC85" s="11">
        <v>745390.33333333337</v>
      </c>
      <c r="AD85" s="11">
        <v>159287.67000000001</v>
      </c>
      <c r="AE85" s="11">
        <f t="shared" si="9"/>
        <v>54405.36</v>
      </c>
      <c r="AF85" s="12">
        <f t="shared" si="10"/>
        <v>799795.69333333336</v>
      </c>
      <c r="AG85" s="12">
        <v>0</v>
      </c>
      <c r="AH85" s="12">
        <v>0</v>
      </c>
      <c r="AI85" s="12">
        <v>0</v>
      </c>
      <c r="AJ85" s="12">
        <v>784459.45000000007</v>
      </c>
      <c r="AK85" s="12">
        <f t="shared" si="11"/>
        <v>784459.45000000007</v>
      </c>
      <c r="AL85" s="12">
        <f>+Y85+AF85+AK85</f>
        <v>2562539.146666667</v>
      </c>
      <c r="AM85" s="18">
        <f>+F85+K85+S85+AL85</f>
        <v>9922190.7866666671</v>
      </c>
    </row>
    <row r="86" spans="1:39">
      <c r="A86" s="13">
        <v>88</v>
      </c>
      <c r="B86" s="13" t="s">
        <v>286</v>
      </c>
      <c r="C86" s="13" t="s">
        <v>287</v>
      </c>
      <c r="D86" s="19" t="s">
        <v>288</v>
      </c>
      <c r="E86" s="13">
        <v>39932735</v>
      </c>
      <c r="F86" s="15">
        <v>25361.380000000005</v>
      </c>
      <c r="G86" s="16">
        <v>8342.14</v>
      </c>
      <c r="H86" s="16">
        <v>0</v>
      </c>
      <c r="I86" s="16">
        <v>0</v>
      </c>
      <c r="J86" s="16">
        <v>2001546.62</v>
      </c>
      <c r="K86" s="17">
        <f t="shared" si="6"/>
        <v>2009888.76</v>
      </c>
      <c r="L86" s="11">
        <v>806.06</v>
      </c>
      <c r="M86" s="11">
        <v>0</v>
      </c>
      <c r="N86" s="11">
        <v>0</v>
      </c>
      <c r="O86" s="11">
        <v>832923</v>
      </c>
      <c r="P86" s="11">
        <v>0</v>
      </c>
      <c r="Q86" s="11">
        <v>0</v>
      </c>
      <c r="R86" s="11">
        <v>832923</v>
      </c>
      <c r="S86" s="12">
        <f t="shared" si="7"/>
        <v>833729.06</v>
      </c>
      <c r="T86" s="11">
        <v>57356.867120000003</v>
      </c>
      <c r="U86" s="11">
        <v>0</v>
      </c>
      <c r="V86" s="11">
        <v>0</v>
      </c>
      <c r="W86" s="11">
        <v>277857</v>
      </c>
      <c r="X86" s="11">
        <v>0</v>
      </c>
      <c r="Y86" s="12">
        <f t="shared" si="8"/>
        <v>335213.86712000001</v>
      </c>
      <c r="Z86" s="11">
        <v>57356.86712000001</v>
      </c>
      <c r="AA86" s="11">
        <v>0</v>
      </c>
      <c r="AB86" s="11">
        <v>0</v>
      </c>
      <c r="AC86" s="11">
        <v>277857</v>
      </c>
      <c r="AD86" s="11">
        <v>120869</v>
      </c>
      <c r="AE86" s="11">
        <f t="shared" si="9"/>
        <v>41283.300000000003</v>
      </c>
      <c r="AF86" s="12">
        <f t="shared" si="10"/>
        <v>376497.16712</v>
      </c>
      <c r="AG86" s="12">
        <v>57356.87</v>
      </c>
      <c r="AH86" s="12">
        <v>0</v>
      </c>
      <c r="AI86" s="12">
        <v>0</v>
      </c>
      <c r="AJ86" s="12">
        <v>266839</v>
      </c>
      <c r="AK86" s="12">
        <f t="shared" si="11"/>
        <v>324195.87</v>
      </c>
      <c r="AL86" s="12">
        <f>+Y86+AF86+AK86</f>
        <v>1035906.9042399999</v>
      </c>
      <c r="AM86" s="18">
        <f>+F86+K86+S86+AL86</f>
        <v>3904886.1042400002</v>
      </c>
    </row>
    <row r="87" spans="1:39">
      <c r="A87" s="13">
        <v>85</v>
      </c>
      <c r="B87" s="13" t="s">
        <v>289</v>
      </c>
      <c r="C87" s="13" t="s">
        <v>290</v>
      </c>
      <c r="D87" s="19" t="s">
        <v>291</v>
      </c>
      <c r="E87" s="13">
        <v>39618148</v>
      </c>
      <c r="F87" s="15">
        <v>14481.420000000002</v>
      </c>
      <c r="G87" s="16">
        <v>0</v>
      </c>
      <c r="H87" s="16">
        <v>0</v>
      </c>
      <c r="I87" s="16">
        <v>0</v>
      </c>
      <c r="J87" s="16">
        <v>469255.13</v>
      </c>
      <c r="K87" s="17">
        <f t="shared" si="6"/>
        <v>469255.13</v>
      </c>
      <c r="L87" s="11">
        <v>0</v>
      </c>
      <c r="M87" s="11">
        <v>0</v>
      </c>
      <c r="N87" s="11">
        <v>0</v>
      </c>
      <c r="O87" s="11">
        <v>314668</v>
      </c>
      <c r="P87" s="11">
        <v>0</v>
      </c>
      <c r="Q87" s="11">
        <v>0</v>
      </c>
      <c r="R87" s="11">
        <v>314668</v>
      </c>
      <c r="S87" s="12">
        <f t="shared" si="7"/>
        <v>314668</v>
      </c>
      <c r="T87" s="11">
        <v>0</v>
      </c>
      <c r="U87" s="11">
        <v>0</v>
      </c>
      <c r="V87" s="11">
        <v>0</v>
      </c>
      <c r="W87" s="11">
        <v>55928.53</v>
      </c>
      <c r="X87" s="11">
        <v>87626.47</v>
      </c>
      <c r="Y87" s="12">
        <f t="shared" si="8"/>
        <v>143555</v>
      </c>
      <c r="Z87" s="11">
        <v>0</v>
      </c>
      <c r="AA87" s="11">
        <v>0</v>
      </c>
      <c r="AB87" s="11">
        <v>0</v>
      </c>
      <c r="AC87" s="11">
        <v>55928.53</v>
      </c>
      <c r="AD87" s="11">
        <v>110372.47</v>
      </c>
      <c r="AE87" s="11">
        <f t="shared" si="9"/>
        <v>37698.17</v>
      </c>
      <c r="AF87" s="12">
        <f t="shared" si="10"/>
        <v>93626.7</v>
      </c>
      <c r="AG87" s="12">
        <v>0</v>
      </c>
      <c r="AH87" s="12">
        <v>0</v>
      </c>
      <c r="AI87" s="12">
        <v>0</v>
      </c>
      <c r="AJ87" s="12">
        <v>55928.53</v>
      </c>
      <c r="AK87" s="12">
        <f t="shared" si="11"/>
        <v>55928.53</v>
      </c>
      <c r="AL87" s="12">
        <f>+Y87+AF87+AK87</f>
        <v>293110.23</v>
      </c>
      <c r="AM87" s="18">
        <f>+F87+K87+S87+AL87</f>
        <v>1091514.78</v>
      </c>
    </row>
    <row r="88" spans="1:39">
      <c r="A88" s="13">
        <v>86</v>
      </c>
      <c r="B88" s="13" t="s">
        <v>292</v>
      </c>
      <c r="C88" s="13" t="s">
        <v>293</v>
      </c>
      <c r="D88" s="19" t="s">
        <v>294</v>
      </c>
      <c r="E88" s="13">
        <v>44182940</v>
      </c>
      <c r="F88" s="15">
        <v>202.27999999999884</v>
      </c>
      <c r="G88" s="16">
        <v>0</v>
      </c>
      <c r="H88" s="16">
        <v>0</v>
      </c>
      <c r="I88" s="16">
        <v>0</v>
      </c>
      <c r="J88" s="16">
        <v>940509.8</v>
      </c>
      <c r="K88" s="17">
        <f t="shared" si="6"/>
        <v>940509.8</v>
      </c>
      <c r="L88" s="11">
        <v>0</v>
      </c>
      <c r="M88" s="11">
        <v>0</v>
      </c>
      <c r="N88" s="11">
        <v>0</v>
      </c>
      <c r="O88" s="11">
        <v>373689</v>
      </c>
      <c r="P88" s="11">
        <v>0</v>
      </c>
      <c r="Q88" s="11">
        <v>0</v>
      </c>
      <c r="R88" s="11">
        <v>373689</v>
      </c>
      <c r="S88" s="12">
        <f t="shared" si="7"/>
        <v>373689</v>
      </c>
      <c r="T88" s="11">
        <v>0</v>
      </c>
      <c r="U88" s="11">
        <v>0</v>
      </c>
      <c r="V88" s="11">
        <v>0</v>
      </c>
      <c r="W88" s="11">
        <v>124563</v>
      </c>
      <c r="X88" s="11">
        <v>26429</v>
      </c>
      <c r="Y88" s="12">
        <f t="shared" si="8"/>
        <v>150992</v>
      </c>
      <c r="Z88" s="11">
        <v>0</v>
      </c>
      <c r="AA88" s="11">
        <v>0</v>
      </c>
      <c r="AB88" s="11">
        <v>0</v>
      </c>
      <c r="AC88" s="11">
        <v>124563</v>
      </c>
      <c r="AD88" s="11">
        <v>57474</v>
      </c>
      <c r="AE88" s="11">
        <f t="shared" si="9"/>
        <v>19630.48</v>
      </c>
      <c r="AF88" s="12">
        <f t="shared" si="10"/>
        <v>144193.48000000001</v>
      </c>
      <c r="AG88" s="12">
        <v>0</v>
      </c>
      <c r="AH88" s="12">
        <v>0</v>
      </c>
      <c r="AI88" s="12">
        <v>0</v>
      </c>
      <c r="AJ88" s="12">
        <v>150992</v>
      </c>
      <c r="AK88" s="12">
        <f t="shared" si="11"/>
        <v>150992</v>
      </c>
      <c r="AL88" s="12">
        <f>+Y88+AF88+AK88</f>
        <v>446177.48</v>
      </c>
      <c r="AM88" s="18">
        <f>+F88+K88+S88+AL88</f>
        <v>1760578.5600000001</v>
      </c>
    </row>
    <row r="89" spans="1:39">
      <c r="A89" s="13">
        <v>83</v>
      </c>
      <c r="B89" s="33" t="s">
        <v>295</v>
      </c>
      <c r="C89" s="20" t="s">
        <v>296</v>
      </c>
      <c r="D89" s="19" t="s">
        <v>297</v>
      </c>
      <c r="E89" s="13">
        <v>35200141</v>
      </c>
      <c r="F89" s="15">
        <v>28237.11</v>
      </c>
      <c r="G89" s="16">
        <v>0</v>
      </c>
      <c r="H89" s="16">
        <v>0</v>
      </c>
      <c r="I89" s="16">
        <v>0</v>
      </c>
      <c r="J89" s="16">
        <v>560520.36999999988</v>
      </c>
      <c r="K89" s="17">
        <f t="shared" si="6"/>
        <v>560520.36999999988</v>
      </c>
      <c r="L89" s="11">
        <v>0</v>
      </c>
      <c r="M89" s="11">
        <v>0</v>
      </c>
      <c r="N89" s="11">
        <v>0</v>
      </c>
      <c r="O89" s="11">
        <v>261494</v>
      </c>
      <c r="P89" s="11">
        <v>0</v>
      </c>
      <c r="Q89" s="11">
        <v>0</v>
      </c>
      <c r="R89" s="11">
        <v>261494</v>
      </c>
      <c r="S89" s="12">
        <f t="shared" si="7"/>
        <v>261494</v>
      </c>
      <c r="T89" s="11">
        <v>0</v>
      </c>
      <c r="U89" s="11">
        <v>0</v>
      </c>
      <c r="V89" s="11">
        <v>0</v>
      </c>
      <c r="W89" s="11">
        <v>86508.666666666672</v>
      </c>
      <c r="X89" s="11">
        <v>0</v>
      </c>
      <c r="Y89" s="12">
        <f t="shared" si="8"/>
        <v>86508.666666666672</v>
      </c>
      <c r="Z89" s="11">
        <v>0</v>
      </c>
      <c r="AA89" s="11">
        <v>0</v>
      </c>
      <c r="AB89" s="11">
        <v>0</v>
      </c>
      <c r="AC89" s="11">
        <v>86508.666666666672</v>
      </c>
      <c r="AD89" s="11">
        <v>27133.33</v>
      </c>
      <c r="AE89" s="11">
        <f t="shared" si="9"/>
        <v>9267.5</v>
      </c>
      <c r="AF89" s="12">
        <f t="shared" si="10"/>
        <v>95776.166666666672</v>
      </c>
      <c r="AG89" s="12">
        <v>0</v>
      </c>
      <c r="AH89" s="12">
        <v>0</v>
      </c>
      <c r="AI89" s="12">
        <v>0</v>
      </c>
      <c r="AJ89" s="12">
        <v>44264</v>
      </c>
      <c r="AK89" s="12">
        <f t="shared" si="11"/>
        <v>44264</v>
      </c>
      <c r="AL89" s="12">
        <f>+Y89+AF89+AK89</f>
        <v>226548.83333333334</v>
      </c>
      <c r="AM89" s="18">
        <f>+F89+K89+S89+AL89</f>
        <v>1076800.3133333332</v>
      </c>
    </row>
    <row r="90" spans="1:39">
      <c r="A90" s="13">
        <v>84</v>
      </c>
      <c r="B90" s="28" t="s">
        <v>298</v>
      </c>
      <c r="C90" s="28" t="s">
        <v>299</v>
      </c>
      <c r="D90" s="34" t="s">
        <v>300</v>
      </c>
      <c r="E90" s="13">
        <v>41412378</v>
      </c>
      <c r="F90" s="15">
        <v>0</v>
      </c>
      <c r="G90" s="16">
        <v>0</v>
      </c>
      <c r="H90" s="16">
        <v>211942.38</v>
      </c>
      <c r="I90" s="16">
        <v>313138.98</v>
      </c>
      <c r="J90" s="16">
        <v>94800.44</v>
      </c>
      <c r="K90" s="17">
        <f t="shared" si="6"/>
        <v>619881.80000000005</v>
      </c>
      <c r="L90" s="11">
        <v>0</v>
      </c>
      <c r="M90" s="11">
        <v>285347.67</v>
      </c>
      <c r="N90" s="11">
        <v>177421.86000000002</v>
      </c>
      <c r="O90" s="11">
        <v>4998</v>
      </c>
      <c r="P90" s="11">
        <v>0</v>
      </c>
      <c r="Q90" s="11">
        <v>0</v>
      </c>
      <c r="R90" s="11">
        <v>4998</v>
      </c>
      <c r="S90" s="12">
        <f t="shared" si="7"/>
        <v>467767.53</v>
      </c>
      <c r="T90" s="11">
        <v>0</v>
      </c>
      <c r="U90" s="11">
        <v>180406.57699999999</v>
      </c>
      <c r="V90" s="11">
        <v>202353.15450000006</v>
      </c>
      <c r="W90" s="11">
        <v>120666.95</v>
      </c>
      <c r="X90" s="11">
        <v>0</v>
      </c>
      <c r="Y90" s="12">
        <f t="shared" si="8"/>
        <v>503426.68150000006</v>
      </c>
      <c r="Z90" s="11">
        <v>0</v>
      </c>
      <c r="AA90" s="11">
        <v>180406.57699999999</v>
      </c>
      <c r="AB90" s="11">
        <v>202353.15450000006</v>
      </c>
      <c r="AC90" s="11">
        <v>120666.95000000001</v>
      </c>
      <c r="AD90" s="11">
        <v>0</v>
      </c>
      <c r="AE90" s="11">
        <f t="shared" si="9"/>
        <v>0</v>
      </c>
      <c r="AF90" s="12">
        <f t="shared" si="10"/>
        <v>503426.68150000006</v>
      </c>
      <c r="AG90" s="12">
        <v>0</v>
      </c>
      <c r="AH90" s="12">
        <v>101513.86</v>
      </c>
      <c r="AI90" s="12">
        <v>50187.06</v>
      </c>
      <c r="AJ90" s="12">
        <v>120666.95</v>
      </c>
      <c r="AK90" s="12">
        <f t="shared" si="11"/>
        <v>272367.87</v>
      </c>
      <c r="AL90" s="12">
        <f>+Y90+AF90+AK90</f>
        <v>1279221.233</v>
      </c>
      <c r="AM90" s="18">
        <f>+F90+K90+S90+AL90</f>
        <v>2366870.5630000001</v>
      </c>
    </row>
    <row r="91" spans="1:39">
      <c r="A91" s="13">
        <v>87</v>
      </c>
      <c r="B91" s="13" t="s">
        <v>301</v>
      </c>
      <c r="C91" s="13" t="s">
        <v>302</v>
      </c>
      <c r="D91" s="19" t="s">
        <v>303</v>
      </c>
      <c r="E91" s="13">
        <v>36965967</v>
      </c>
      <c r="F91" s="15">
        <v>13399.11</v>
      </c>
      <c r="G91" s="16">
        <v>0</v>
      </c>
      <c r="H91" s="16">
        <v>0</v>
      </c>
      <c r="I91" s="16">
        <v>0</v>
      </c>
      <c r="J91" s="16">
        <v>419028.63</v>
      </c>
      <c r="K91" s="17">
        <f t="shared" si="6"/>
        <v>419028.63</v>
      </c>
      <c r="L91" s="11">
        <v>0</v>
      </c>
      <c r="M91" s="11">
        <v>0</v>
      </c>
      <c r="N91" s="11">
        <v>0</v>
      </c>
      <c r="O91" s="11">
        <v>240732</v>
      </c>
      <c r="P91" s="11">
        <v>10867</v>
      </c>
      <c r="Q91" s="11"/>
      <c r="R91" s="11">
        <v>251599</v>
      </c>
      <c r="S91" s="12">
        <f t="shared" si="7"/>
        <v>251599</v>
      </c>
      <c r="T91" s="11">
        <v>0</v>
      </c>
      <c r="U91" s="11">
        <v>0</v>
      </c>
      <c r="V91" s="11">
        <v>0</v>
      </c>
      <c r="W91" s="11">
        <v>74872.45</v>
      </c>
      <c r="X91" s="11">
        <v>21342.55</v>
      </c>
      <c r="Y91" s="12">
        <f t="shared" si="8"/>
        <v>96215</v>
      </c>
      <c r="Z91" s="11">
        <v>0</v>
      </c>
      <c r="AA91" s="11">
        <v>0</v>
      </c>
      <c r="AB91" s="11">
        <v>0</v>
      </c>
      <c r="AC91" s="11">
        <v>74872.45</v>
      </c>
      <c r="AD91" s="11">
        <v>16635.55</v>
      </c>
      <c r="AE91" s="11">
        <f t="shared" si="9"/>
        <v>5681.94</v>
      </c>
      <c r="AF91" s="12">
        <f t="shared" si="10"/>
        <v>80554.39</v>
      </c>
      <c r="AG91" s="12">
        <v>0</v>
      </c>
      <c r="AH91" s="12">
        <v>0</v>
      </c>
      <c r="AI91" s="12">
        <v>0</v>
      </c>
      <c r="AJ91" s="12">
        <v>74872.45</v>
      </c>
      <c r="AK91" s="12">
        <f t="shared" si="11"/>
        <v>74872.45</v>
      </c>
      <c r="AL91" s="12">
        <f>+Y91+AF91+AK91</f>
        <v>251641.84000000003</v>
      </c>
      <c r="AM91" s="18">
        <f>+F91+K91+S91+AL91</f>
        <v>935668.58000000007</v>
      </c>
    </row>
    <row r="92" spans="1:39" s="4" customFormat="1">
      <c r="A92" s="13">
        <v>89</v>
      </c>
      <c r="B92" s="13" t="s">
        <v>304</v>
      </c>
      <c r="C92" s="13" t="s">
        <v>305</v>
      </c>
      <c r="D92" s="19" t="s">
        <v>306</v>
      </c>
      <c r="E92" s="13">
        <v>16140205</v>
      </c>
      <c r="F92" s="35"/>
      <c r="G92" s="16">
        <v>0</v>
      </c>
      <c r="H92" s="16">
        <v>0</v>
      </c>
      <c r="I92" s="16">
        <v>0</v>
      </c>
      <c r="J92" s="16">
        <v>0</v>
      </c>
      <c r="K92" s="17">
        <f t="shared" si="6"/>
        <v>0</v>
      </c>
      <c r="L92" s="11">
        <v>62496</v>
      </c>
      <c r="M92" s="11">
        <v>0</v>
      </c>
      <c r="N92" s="11">
        <v>0</v>
      </c>
      <c r="O92" s="11">
        <v>18968</v>
      </c>
      <c r="P92" s="11">
        <v>0</v>
      </c>
      <c r="Q92" s="11">
        <v>0</v>
      </c>
      <c r="R92" s="11">
        <v>18968</v>
      </c>
      <c r="S92" s="12">
        <f t="shared" si="7"/>
        <v>81464</v>
      </c>
      <c r="T92" s="11">
        <v>41664</v>
      </c>
      <c r="U92" s="11">
        <v>0</v>
      </c>
      <c r="V92" s="11">
        <v>0</v>
      </c>
      <c r="W92" s="11">
        <v>21209.235199999999</v>
      </c>
      <c r="X92" s="11">
        <v>0</v>
      </c>
      <c r="Y92" s="12">
        <f t="shared" si="8"/>
        <v>62873.235199999996</v>
      </c>
      <c r="Z92" s="11">
        <v>41664</v>
      </c>
      <c r="AA92" s="11">
        <v>0</v>
      </c>
      <c r="AB92" s="11">
        <v>0</v>
      </c>
      <c r="AC92" s="11">
        <v>21209.235199999999</v>
      </c>
      <c r="AD92" s="11">
        <v>15008.76</v>
      </c>
      <c r="AE92" s="11">
        <f t="shared" si="9"/>
        <v>5126.3</v>
      </c>
      <c r="AF92" s="12">
        <f t="shared" si="10"/>
        <v>67999.535199999998</v>
      </c>
      <c r="AG92" s="12">
        <v>35154</v>
      </c>
      <c r="AH92" s="12">
        <v>0</v>
      </c>
      <c r="AI92" s="12">
        <v>0</v>
      </c>
      <c r="AJ92" s="12">
        <v>16653</v>
      </c>
      <c r="AK92" s="12">
        <f t="shared" si="11"/>
        <v>51807</v>
      </c>
      <c r="AL92" s="12">
        <f>+Y92+AF92+AK92</f>
        <v>182679.77039999998</v>
      </c>
      <c r="AM92" s="18">
        <f>+F92+K92+S92+AL92</f>
        <v>264143.77039999998</v>
      </c>
    </row>
    <row r="93" spans="1:39">
      <c r="A93" s="13">
        <v>90</v>
      </c>
      <c r="B93" s="36" t="s">
        <v>307</v>
      </c>
      <c r="C93" s="13" t="s">
        <v>308</v>
      </c>
      <c r="D93" s="37" t="s">
        <v>309</v>
      </c>
      <c r="E93" s="37">
        <v>45190843</v>
      </c>
      <c r="F93" s="15"/>
      <c r="G93" s="16">
        <v>0</v>
      </c>
      <c r="H93" s="16">
        <v>0</v>
      </c>
      <c r="I93" s="16">
        <v>0</v>
      </c>
      <c r="J93" s="16">
        <v>0</v>
      </c>
      <c r="K93" s="17">
        <f t="shared" si="6"/>
        <v>0</v>
      </c>
      <c r="L93" s="11">
        <v>0</v>
      </c>
      <c r="M93" s="11">
        <v>0</v>
      </c>
      <c r="N93" s="11">
        <v>0</v>
      </c>
      <c r="O93" s="11">
        <v>7452</v>
      </c>
      <c r="P93" s="11">
        <v>0</v>
      </c>
      <c r="Q93" s="11">
        <v>0</v>
      </c>
      <c r="R93" s="11">
        <v>7452</v>
      </c>
      <c r="S93" s="12">
        <f t="shared" si="7"/>
        <v>7452</v>
      </c>
      <c r="T93" s="11">
        <v>0</v>
      </c>
      <c r="U93" s="11">
        <v>0</v>
      </c>
      <c r="V93" s="11">
        <v>0</v>
      </c>
      <c r="W93" s="11">
        <v>21162.769999999997</v>
      </c>
      <c r="X93" s="11">
        <v>0</v>
      </c>
      <c r="Y93" s="12">
        <f t="shared" si="8"/>
        <v>21162.769999999997</v>
      </c>
      <c r="Z93" s="11">
        <v>0</v>
      </c>
      <c r="AA93" s="11">
        <v>0</v>
      </c>
      <c r="AB93" s="11">
        <v>0</v>
      </c>
      <c r="AC93" s="11">
        <v>21162.769999999997</v>
      </c>
      <c r="AD93" s="11">
        <v>0</v>
      </c>
      <c r="AE93" s="11">
        <f t="shared" si="9"/>
        <v>0</v>
      </c>
      <c r="AF93" s="12">
        <f t="shared" si="10"/>
        <v>21162.769999999997</v>
      </c>
      <c r="AG93" s="12">
        <v>0</v>
      </c>
      <c r="AH93" s="12">
        <v>0</v>
      </c>
      <c r="AI93" s="12">
        <v>0</v>
      </c>
      <c r="AJ93" s="12">
        <v>10692</v>
      </c>
      <c r="AK93" s="12">
        <f t="shared" si="11"/>
        <v>10692</v>
      </c>
      <c r="AL93" s="12">
        <f>+Y93+AF93+AK93</f>
        <v>53017.539999999994</v>
      </c>
      <c r="AM93" s="18">
        <f>+F93+K93+S93+AL93</f>
        <v>60469.539999999994</v>
      </c>
    </row>
    <row r="94" spans="1:39">
      <c r="A94" s="38"/>
      <c r="B94" s="39" t="s">
        <v>310</v>
      </c>
      <c r="C94" s="13" t="s">
        <v>311</v>
      </c>
      <c r="D94" s="37" t="s">
        <v>312</v>
      </c>
      <c r="E94" s="37">
        <v>48907340</v>
      </c>
      <c r="F94" s="15"/>
      <c r="G94" s="16"/>
      <c r="H94" s="16"/>
      <c r="I94" s="16"/>
      <c r="J94" s="16"/>
      <c r="K94" s="17"/>
      <c r="L94" s="11"/>
      <c r="M94" s="11"/>
      <c r="N94" s="11"/>
      <c r="O94" s="11"/>
      <c r="P94" s="11">
        <v>0</v>
      </c>
      <c r="Q94" s="11">
        <v>0</v>
      </c>
      <c r="R94" s="11">
        <v>0</v>
      </c>
      <c r="S94" s="12">
        <f t="shared" si="7"/>
        <v>0</v>
      </c>
      <c r="T94" s="11">
        <v>582581.22490400006</v>
      </c>
      <c r="U94" s="11">
        <v>0</v>
      </c>
      <c r="V94" s="11">
        <v>0</v>
      </c>
      <c r="W94" s="11">
        <v>119382.88</v>
      </c>
      <c r="X94" s="11">
        <v>0</v>
      </c>
      <c r="Y94" s="12">
        <f t="shared" si="8"/>
        <v>701964.10490400007</v>
      </c>
      <c r="Z94" s="11">
        <v>745990.58000000007</v>
      </c>
      <c r="AA94" s="11">
        <v>0</v>
      </c>
      <c r="AB94" s="11">
        <v>0</v>
      </c>
      <c r="AC94" s="11">
        <v>124414.88</v>
      </c>
      <c r="AD94" s="11">
        <v>0</v>
      </c>
      <c r="AE94" s="11">
        <f t="shared" si="9"/>
        <v>0</v>
      </c>
      <c r="AF94" s="12">
        <f t="shared" si="10"/>
        <v>870405.46000000008</v>
      </c>
      <c r="AG94" s="12">
        <v>850953.13</v>
      </c>
      <c r="AH94" s="12">
        <v>0</v>
      </c>
      <c r="AI94" s="12">
        <v>0</v>
      </c>
      <c r="AJ94" s="12">
        <v>124414.88</v>
      </c>
      <c r="AK94" s="12">
        <f t="shared" si="11"/>
        <v>975368.01</v>
      </c>
      <c r="AL94" s="12">
        <f>+Y94+AF94+AK94</f>
        <v>2547737.5749040004</v>
      </c>
      <c r="AM94" s="18">
        <f>+F94+K94+S94+AL94</f>
        <v>2547737.5749040004</v>
      </c>
    </row>
    <row r="95" spans="1:39" s="4" customFormat="1">
      <c r="C95" s="7"/>
      <c r="D95" s="40" t="s">
        <v>313</v>
      </c>
      <c r="E95" s="40"/>
      <c r="F95" s="41">
        <f>SUM(F3:F94)</f>
        <v>2379690.9999999995</v>
      </c>
      <c r="G95" s="41">
        <f t="shared" ref="G95:AM95" si="12">SUM(G3:G94)</f>
        <v>1026712118.5160639</v>
      </c>
      <c r="H95" s="41">
        <f t="shared" si="12"/>
        <v>93819156.561105534</v>
      </c>
      <c r="I95" s="41">
        <f t="shared" si="12"/>
        <v>6712549.4419</v>
      </c>
      <c r="J95" s="41">
        <f t="shared" si="12"/>
        <v>219291954.5241999</v>
      </c>
      <c r="K95" s="41">
        <f t="shared" si="12"/>
        <v>1346535779.0432692</v>
      </c>
      <c r="L95" s="41">
        <f t="shared" si="12"/>
        <v>513107741.98000008</v>
      </c>
      <c r="M95" s="41">
        <f t="shared" si="12"/>
        <v>45837115.200000003</v>
      </c>
      <c r="N95" s="41">
        <f t="shared" si="12"/>
        <v>3521286.46</v>
      </c>
      <c r="O95" s="41">
        <f t="shared" si="12"/>
        <v>106421641.39</v>
      </c>
      <c r="P95" s="41">
        <f t="shared" si="12"/>
        <v>184836.12000000037</v>
      </c>
      <c r="Q95" s="41">
        <f t="shared" si="12"/>
        <v>704608.50999999978</v>
      </c>
      <c r="R95" s="41">
        <f t="shared" si="12"/>
        <v>105901869</v>
      </c>
      <c r="S95" s="41">
        <f t="shared" si="12"/>
        <v>668368012.63999975</v>
      </c>
      <c r="T95" s="41">
        <f t="shared" si="12"/>
        <v>188728088.97385073</v>
      </c>
      <c r="U95" s="41">
        <f t="shared" si="12"/>
        <v>19016099.533666667</v>
      </c>
      <c r="V95" s="41">
        <f t="shared" si="12"/>
        <v>1653500.2711666669</v>
      </c>
      <c r="W95" s="41">
        <f t="shared" si="12"/>
        <v>34542803.964800023</v>
      </c>
      <c r="X95" s="41">
        <f>SUM(X3:X94)</f>
        <v>7256456.580000001</v>
      </c>
      <c r="Y95" s="41">
        <f t="shared" si="12"/>
        <v>251196949.32348394</v>
      </c>
      <c r="Z95" s="41">
        <f t="shared" si="12"/>
        <v>190430298.2756134</v>
      </c>
      <c r="AA95" s="41">
        <f t="shared" si="12"/>
        <v>19659209.253666669</v>
      </c>
      <c r="AB95" s="41">
        <f t="shared" si="12"/>
        <v>1653500.2711666669</v>
      </c>
      <c r="AC95" s="41">
        <f t="shared" si="12"/>
        <v>34542803.964800023</v>
      </c>
      <c r="AD95" s="41">
        <f>SUM(AD3:AD94)</f>
        <v>8170688.6600000011</v>
      </c>
      <c r="AE95" s="41">
        <f>SUM(AE3:AE94)</f>
        <v>2790732.1799999992</v>
      </c>
      <c r="AF95" s="41">
        <f t="shared" si="12"/>
        <v>249076543.94524658</v>
      </c>
      <c r="AG95" s="41">
        <f>SUM(AG3:AG94)</f>
        <v>219534273.49554792</v>
      </c>
      <c r="AH95" s="41">
        <f t="shared" ref="AH95:AJ95" si="13">SUM(AH3:AH94)</f>
        <v>19849295.330000002</v>
      </c>
      <c r="AI95" s="41">
        <f t="shared" si="13"/>
        <v>1544480.8200000003</v>
      </c>
      <c r="AJ95" s="41">
        <f t="shared" si="13"/>
        <v>37389495.910000019</v>
      </c>
      <c r="AK95" s="41">
        <f>SUM(AK3:AK94)</f>
        <v>278317545.55554801</v>
      </c>
      <c r="AL95" s="41">
        <f t="shared" si="12"/>
        <v>778591038.82427883</v>
      </c>
      <c r="AM95" s="41">
        <f t="shared" si="12"/>
        <v>2795874521.5075479</v>
      </c>
    </row>
    <row r="96" spans="1:39">
      <c r="G96" s="42"/>
      <c r="H96" s="42"/>
      <c r="I96" s="42"/>
      <c r="J96" s="42"/>
      <c r="K96" s="43"/>
      <c r="AM96" s="44"/>
    </row>
    <row r="97" spans="1:39">
      <c r="G97" s="42"/>
      <c r="H97" s="42"/>
      <c r="I97" s="42"/>
      <c r="J97" s="42"/>
      <c r="K97" s="43"/>
      <c r="L97" s="5">
        <v>0</v>
      </c>
      <c r="M97" s="5">
        <v>0</v>
      </c>
      <c r="N97" s="5">
        <v>0</v>
      </c>
      <c r="O97" s="5">
        <v>0</v>
      </c>
      <c r="AD97" s="5">
        <v>2790732.1800000025</v>
      </c>
      <c r="AE97" s="3">
        <f>+AD97/AD95</f>
        <v>0.34155409612682541</v>
      </c>
      <c r="AM97" s="5"/>
    </row>
    <row r="98" spans="1:39">
      <c r="D98" s="31" t="s">
        <v>314</v>
      </c>
      <c r="E98" s="45"/>
      <c r="F98" s="46"/>
      <c r="G98" s="47">
        <v>2796775250</v>
      </c>
      <c r="I98" s="42"/>
      <c r="J98" s="42"/>
      <c r="K98" s="43"/>
    </row>
    <row r="99" spans="1:39" s="5" customFormat="1">
      <c r="A99" s="1"/>
      <c r="B99" s="1"/>
      <c r="C99" s="2"/>
      <c r="D99" s="31" t="s">
        <v>315</v>
      </c>
      <c r="E99" s="45"/>
      <c r="F99" s="46"/>
      <c r="G99" s="47">
        <v>0</v>
      </c>
      <c r="I99" s="26"/>
      <c r="J99" s="26"/>
      <c r="K99" s="4"/>
      <c r="S99" s="6"/>
      <c r="Y99" s="6"/>
      <c r="AF99" s="6"/>
      <c r="AG99" s="6"/>
      <c r="AH99" s="6"/>
      <c r="AI99" s="6"/>
      <c r="AJ99" s="6"/>
      <c r="AK99" s="6"/>
      <c r="AL99" s="6"/>
      <c r="AM99" s="44"/>
    </row>
    <row r="100" spans="1:39" s="5" customFormat="1">
      <c r="A100" s="1"/>
      <c r="B100" s="1"/>
      <c r="C100" s="2"/>
      <c r="D100" s="31" t="s">
        <v>316</v>
      </c>
      <c r="E100" s="45"/>
      <c r="F100" s="15"/>
      <c r="G100" s="47">
        <f>815728.49+85000</f>
        <v>900728.49</v>
      </c>
      <c r="H100" s="48"/>
      <c r="I100" s="49"/>
      <c r="J100" s="26"/>
      <c r="K100" s="4"/>
      <c r="S100" s="6"/>
      <c r="Y100" s="6"/>
      <c r="AF100" s="6"/>
      <c r="AG100" s="6"/>
      <c r="AH100" s="6"/>
      <c r="AI100" s="6"/>
      <c r="AJ100" s="6"/>
      <c r="AK100" s="6"/>
      <c r="AL100" s="6"/>
      <c r="AM100" s="1"/>
    </row>
    <row r="101" spans="1:39" s="5" customFormat="1">
      <c r="A101" s="1"/>
      <c r="B101" s="1"/>
      <c r="C101" s="2"/>
      <c r="D101" s="31" t="s">
        <v>317</v>
      </c>
      <c r="E101" s="45"/>
      <c r="F101" s="15"/>
      <c r="G101" s="47">
        <f>+AM95</f>
        <v>2795874521.5075479</v>
      </c>
      <c r="I101" s="49"/>
      <c r="J101" s="26"/>
      <c r="K101" s="4"/>
      <c r="S101" s="6"/>
      <c r="Y101" s="6"/>
      <c r="AF101" s="6"/>
      <c r="AG101" s="6"/>
      <c r="AH101" s="6"/>
      <c r="AI101" s="6"/>
      <c r="AJ101" s="6"/>
      <c r="AK101" s="6"/>
      <c r="AL101" s="6"/>
      <c r="AM101" s="1"/>
    </row>
    <row r="102" spans="1:39" s="5" customFormat="1">
      <c r="A102" s="1"/>
      <c r="B102" s="1"/>
      <c r="C102" s="2"/>
      <c r="D102" s="31" t="s">
        <v>318</v>
      </c>
      <c r="E102" s="45"/>
      <c r="F102" s="15">
        <f>+F98-F99-F100-F101</f>
        <v>0</v>
      </c>
      <c r="G102" s="50">
        <f>+G98-G99-G100-G101</f>
        <v>2.4523735046386719E-3</v>
      </c>
      <c r="H102" s="42"/>
      <c r="I102" s="49"/>
      <c r="J102" s="26"/>
      <c r="K102" s="4"/>
      <c r="S102" s="6"/>
      <c r="Y102" s="6"/>
      <c r="AF102" s="6"/>
      <c r="AG102" s="6"/>
      <c r="AH102" s="6"/>
      <c r="AI102" s="6"/>
      <c r="AJ102" s="6"/>
      <c r="AK102" s="6"/>
      <c r="AL102" s="6"/>
      <c r="AM102" s="1"/>
    </row>
    <row r="103" spans="1:39">
      <c r="G103" s="42"/>
      <c r="I103" s="42"/>
    </row>
  </sheetData>
  <autoFilter ref="A2:AM2">
    <filterColumn colId="15"/>
    <filterColumn colId="16"/>
    <filterColumn colId="17"/>
    <filterColumn colId="23"/>
    <filterColumn colId="29"/>
    <filterColumn colId="30"/>
    <filterColumn colId="32"/>
    <filterColumn colId="33"/>
    <filterColumn colId="34"/>
    <filterColumn colId="35"/>
    <filterColumn colId="36"/>
  </autoFilter>
  <pageMargins left="0.19685039370078741" right="0.19685039370078741" top="0.21" bottom="0.15748031496062992" header="0.31496062992125984" footer="0.1574803149606299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22.12..2023 SSZ NOV PROP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2024-01-08T09:55:17Z</dcterms:modified>
</cp:coreProperties>
</file>